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C9CC07EB5E8834/Documents/Ladies Super League/"/>
    </mc:Choice>
  </mc:AlternateContent>
  <xr:revisionPtr revIDLastSave="123" documentId="13_ncr:1_{733AD215-63A3-4CCC-AFA5-32A6131A0659}" xr6:coauthVersionLast="47" xr6:coauthVersionMax="47" xr10:uidLastSave="{F212D747-EA05-4DBC-97FB-EAB84EFEF01E}"/>
  <bookViews>
    <workbookView xWindow="-110" yWindow="-110" windowWidth="19420" windowHeight="10300" activeTab="1" xr2:uid="{ED40265F-55F9-4F70-8A8C-BEAD0267281A}"/>
  </bookViews>
  <sheets>
    <sheet name="Team League Table" sheetId="2" r:id="rId1"/>
    <sheet name="Singles League Table" sheetId="7" r:id="rId2"/>
    <sheet name="Game Shots" sheetId="3" r:id="rId3"/>
    <sheet name="Checkou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D20" i="2"/>
  <c r="C20" i="2"/>
  <c r="D19" i="2" l="1"/>
  <c r="C19" i="2"/>
  <c r="D18" i="2"/>
  <c r="E18" i="2"/>
  <c r="C18" i="2"/>
  <c r="D22" i="3"/>
  <c r="H22" i="3" s="1"/>
  <c r="V29" i="7"/>
  <c r="W29" i="7" s="1"/>
  <c r="E29" i="7"/>
  <c r="D8" i="3"/>
  <c r="F8" i="3" s="1"/>
  <c r="D25" i="3"/>
  <c r="F25" i="3" s="1"/>
  <c r="D17" i="2"/>
  <c r="E28" i="7"/>
  <c r="V28" i="7"/>
  <c r="W28" i="7" s="1"/>
  <c r="V27" i="7"/>
  <c r="W27" i="7" s="1"/>
  <c r="E27" i="7"/>
  <c r="F22" i="3" l="1"/>
  <c r="H8" i="3"/>
  <c r="H25" i="3"/>
  <c r="D28" i="3" l="1"/>
  <c r="D16" i="2"/>
  <c r="E16" i="2"/>
  <c r="D21" i="3" l="1"/>
  <c r="F21" i="3" s="1"/>
  <c r="D15" i="2"/>
  <c r="V26" i="7"/>
  <c r="W26" i="7" s="1"/>
  <c r="E26" i="7"/>
  <c r="E4" i="7"/>
  <c r="E8" i="7"/>
  <c r="E7" i="7"/>
  <c r="E6" i="7"/>
  <c r="E9" i="7"/>
  <c r="E11" i="7"/>
  <c r="E14" i="7"/>
  <c r="E15" i="7"/>
  <c r="E16" i="7"/>
  <c r="E10" i="7"/>
  <c r="E22" i="7"/>
  <c r="E21" i="7"/>
  <c r="E19" i="7"/>
  <c r="E20" i="7"/>
  <c r="E17" i="7"/>
  <c r="E12" i="7"/>
  <c r="E18" i="7"/>
  <c r="E13" i="7"/>
  <c r="E23" i="7"/>
  <c r="E25" i="7"/>
  <c r="E24" i="7"/>
  <c r="E5" i="7"/>
  <c r="V24" i="7"/>
  <c r="W24" i="7" s="1"/>
  <c r="V25" i="7"/>
  <c r="W25" i="7" s="1"/>
  <c r="V23" i="7"/>
  <c r="W23" i="7" s="1"/>
  <c r="V13" i="7"/>
  <c r="W13" i="7" s="1"/>
  <c r="V18" i="7"/>
  <c r="W18" i="7" s="1"/>
  <c r="V12" i="7"/>
  <c r="W12" i="7" s="1"/>
  <c r="V17" i="7"/>
  <c r="W17" i="7" s="1"/>
  <c r="V20" i="7"/>
  <c r="W20" i="7" s="1"/>
  <c r="V19" i="7"/>
  <c r="W19" i="7" s="1"/>
  <c r="V21" i="7"/>
  <c r="W21" i="7" s="1"/>
  <c r="V22" i="7"/>
  <c r="W22" i="7" s="1"/>
  <c r="V10" i="7"/>
  <c r="W10" i="7" s="1"/>
  <c r="V16" i="7"/>
  <c r="W16" i="7" s="1"/>
  <c r="V15" i="7"/>
  <c r="W15" i="7" s="1"/>
  <c r="V14" i="7"/>
  <c r="W14" i="7" s="1"/>
  <c r="V11" i="7"/>
  <c r="W11" i="7" s="1"/>
  <c r="V9" i="7"/>
  <c r="W9" i="7" s="1"/>
  <c r="V6" i="7"/>
  <c r="W6" i="7" s="1"/>
  <c r="V7" i="7"/>
  <c r="W7" i="7" s="1"/>
  <c r="V8" i="7"/>
  <c r="W8" i="7" s="1"/>
  <c r="V4" i="7"/>
  <c r="W4" i="7" s="1"/>
  <c r="V5" i="7"/>
  <c r="W5" i="7" s="1"/>
  <c r="H21" i="3" l="1"/>
  <c r="E30" i="7"/>
  <c r="D19" i="3" l="1"/>
  <c r="D20" i="3"/>
  <c r="D24" i="3"/>
  <c r="F24" i="3" s="1"/>
  <c r="D11" i="3"/>
  <c r="H11" i="3" s="1"/>
  <c r="D7" i="3"/>
  <c r="H7" i="3" s="1"/>
  <c r="D12" i="3"/>
  <c r="H12" i="3" s="1"/>
  <c r="D26" i="3"/>
  <c r="H26" i="3" s="1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F30" i="7"/>
  <c r="D12" i="2"/>
  <c r="D27" i="3"/>
  <c r="H27" i="3" s="1"/>
  <c r="D6" i="3"/>
  <c r="H6" i="3" s="1"/>
  <c r="D15" i="3"/>
  <c r="H15" i="3" s="1"/>
  <c r="D11" i="2"/>
  <c r="C11" i="2"/>
  <c r="D8" i="2"/>
  <c r="D9" i="2"/>
  <c r="E5" i="2"/>
  <c r="C5" i="2"/>
  <c r="D5" i="2" l="1"/>
  <c r="H19" i="3"/>
  <c r="F19" i="3"/>
  <c r="D29" i="3"/>
  <c r="F29" i="3" s="1"/>
  <c r="D16" i="3"/>
  <c r="H16" i="3" s="1"/>
  <c r="D5" i="3"/>
  <c r="F5" i="3" s="1"/>
  <c r="D18" i="3"/>
  <c r="F18" i="3" s="1"/>
  <c r="F28" i="3"/>
  <c r="F20" i="3"/>
  <c r="H20" i="3"/>
  <c r="D17" i="3"/>
  <c r="H17" i="3" s="1"/>
  <c r="D14" i="3"/>
  <c r="H14" i="3" s="1"/>
  <c r="D9" i="3"/>
  <c r="H9" i="3" s="1"/>
  <c r="D23" i="3"/>
  <c r="H23" i="3" s="1"/>
  <c r="H24" i="3"/>
  <c r="F27" i="3"/>
  <c r="D10" i="3"/>
  <c r="H10" i="3" s="1"/>
  <c r="D4" i="3"/>
  <c r="H4" i="3" s="1"/>
  <c r="D13" i="3"/>
  <c r="H13" i="3" s="1"/>
  <c r="F12" i="3"/>
  <c r="F7" i="3"/>
  <c r="F26" i="3"/>
  <c r="F11" i="3"/>
  <c r="F15" i="3"/>
  <c r="F6" i="3"/>
  <c r="H29" i="3" l="1"/>
  <c r="F16" i="3"/>
  <c r="H28" i="3"/>
  <c r="H18" i="3"/>
  <c r="H5" i="3"/>
  <c r="F10" i="3"/>
  <c r="F17" i="3"/>
  <c r="F23" i="3"/>
  <c r="F9" i="3"/>
  <c r="F14" i="3"/>
  <c r="F13" i="3"/>
  <c r="F4" i="3"/>
</calcChain>
</file>

<file path=xl/sharedStrings.xml><?xml version="1.0" encoding="utf-8"?>
<sst xmlns="http://schemas.openxmlformats.org/spreadsheetml/2006/main" count="229" uniqueCount="84">
  <si>
    <t>Ladies Super League Singles Table - 2024/2025</t>
  </si>
  <si>
    <t>Ladies Super League Team Table - 2024/2025</t>
  </si>
  <si>
    <t>Ladies Super League Game Shots Table - 2024/2025</t>
  </si>
  <si>
    <t>Week 1</t>
  </si>
  <si>
    <t>Position</t>
  </si>
  <si>
    <t>Week 1 Points</t>
  </si>
  <si>
    <t>Week</t>
  </si>
  <si>
    <t>Team Name</t>
  </si>
  <si>
    <t>Week 2 Points</t>
  </si>
  <si>
    <t>Week 3 Points</t>
  </si>
  <si>
    <t>Week 4 Points</t>
  </si>
  <si>
    <t>Week 5 Points</t>
  </si>
  <si>
    <t>Week 6 Points</t>
  </si>
  <si>
    <t>Week 7 Points</t>
  </si>
  <si>
    <t>Week 8 Points</t>
  </si>
  <si>
    <t>Week 9 Points</t>
  </si>
  <si>
    <t>Week 10 Points</t>
  </si>
  <si>
    <t>Week 12 Points</t>
  </si>
  <si>
    <t>Week 13 Points</t>
  </si>
  <si>
    <t>Week 14 Points</t>
  </si>
  <si>
    <t>Week 15 Points</t>
  </si>
  <si>
    <t>Week 16 Points</t>
  </si>
  <si>
    <t>Total Points</t>
  </si>
  <si>
    <t>1</t>
  </si>
  <si>
    <t>2</t>
  </si>
  <si>
    <t>3</t>
  </si>
  <si>
    <t>Players Name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</si>
  <si>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</si>
  <si>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</si>
  <si>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</si>
  <si>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</si>
  <si>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</si>
  <si>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</si>
  <si>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</si>
  <si>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</si>
  <si>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</si>
  <si>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</si>
  <si>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</si>
  <si>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</si>
  <si>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</si>
  <si>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</si>
  <si>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</si>
  <si>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Games Played</t>
  </si>
  <si>
    <t>Games Won</t>
  </si>
  <si>
    <t>Checkout</t>
  </si>
  <si>
    <t>171+</t>
  </si>
  <si>
    <t>Ladies Super League Checkout &amp; 171+ Table - 2024/2025</t>
  </si>
  <si>
    <t>Tania Cox</t>
  </si>
  <si>
    <t>Emma Chubb</t>
  </si>
  <si>
    <t>Ashley Smith</t>
  </si>
  <si>
    <t>Christine Skehan</t>
  </si>
  <si>
    <t>Tricia Wright</t>
  </si>
  <si>
    <t>Marie Barthrop</t>
  </si>
  <si>
    <t>Gill Santos</t>
  </si>
  <si>
    <t>Viv Fowlie</t>
  </si>
  <si>
    <t>Elaine Dickson</t>
  </si>
  <si>
    <t>Debbie Webb</t>
  </si>
  <si>
    <t>Vikki Norman</t>
  </si>
  <si>
    <t>Arnies Angels</t>
  </si>
  <si>
    <t>What Can I Say</t>
  </si>
  <si>
    <t>Last Minute.Com</t>
  </si>
  <si>
    <t>Nicky Allen</t>
  </si>
  <si>
    <t>Karen Carder</t>
  </si>
  <si>
    <t>Lisa Munt</t>
  </si>
  <si>
    <t>Mandy Pawley</t>
  </si>
  <si>
    <t>Paula Munroe</t>
  </si>
  <si>
    <t>Games Lost</t>
  </si>
  <si>
    <t>Kaitlyn Edmonds</t>
  </si>
  <si>
    <t>Marie King</t>
  </si>
  <si>
    <t>Suzanne James</t>
  </si>
  <si>
    <t>Vicky Pilgrim</t>
  </si>
  <si>
    <t>Percentage Won</t>
  </si>
  <si>
    <t>Percentage Lost</t>
  </si>
  <si>
    <t>Weeks Played</t>
  </si>
  <si>
    <t>Percentage Played</t>
  </si>
  <si>
    <t>Total Players</t>
  </si>
  <si>
    <r>
      <t>Sh</t>
    </r>
    <r>
      <rPr>
        <sz val="11"/>
        <color rgb="FF03818B"/>
        <rFont val="Aptos Narrow"/>
        <family val="2"/>
      </rPr>
      <t>â</t>
    </r>
    <r>
      <rPr>
        <sz val="11"/>
        <color rgb="FF03818B"/>
        <rFont val="Calibri"/>
        <family val="2"/>
      </rPr>
      <t>n Elario</t>
    </r>
  </si>
  <si>
    <t>Shân Elario</t>
  </si>
  <si>
    <t>Sarah Emsley</t>
  </si>
  <si>
    <t>Shaunna Stanford</t>
  </si>
  <si>
    <t>Week 11 Points</t>
  </si>
  <si>
    <t>Teri Kidwell</t>
  </si>
  <si>
    <t>Emma Atkins</t>
  </si>
  <si>
    <t>Susan Theedam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</si>
</sst>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70092"/>
      <name val="Calibri"/>
      <family val="2"/>
      <scheme val="minor"/>
    </font>
    <font>
      <sz val="11"/>
      <color rgb="FF570092"/>
      <name val="Calibri"/>
      <family val="2"/>
      <scheme val="minor"/>
    </font>
    <font>
      <b/>
      <sz val="11"/>
      <color rgb="FF00FFFF"/>
      <name val="Calibri"/>
      <family val="2"/>
      <scheme val="minor"/>
    </font>
    <font>
      <sz val="11"/>
      <color rgb="FF00FFFF"/>
      <name val="Calibri"/>
      <family val="2"/>
      <scheme val="minor"/>
    </font>
    <font>
      <b/>
      <sz val="11"/>
      <color rgb="FF03818B"/>
      <name val="Calibri"/>
      <family val="2"/>
      <scheme val="minor"/>
    </font>
    <font>
      <sz val="11"/>
      <color rgb="FF03818B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3818B"/>
      <name val="Aptos Narrow"/>
      <family val="2"/>
    </font>
    <font>
      <sz val="11"/>
      <color rgb="FF03818B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33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4C9FF"/>
        <bgColor indexed="64"/>
      </patternFill>
    </fill>
  </fills>
  <borders count="43">
    <border>
      <left/>
      <right/>
      <top/>
      <bottom/>
      <diagonal/>
    </border>
    <border>
      <left/>
      <right style="thin">
        <color rgb="FF570092"/>
      </right>
      <top/>
      <bottom style="thin">
        <color rgb="FF570092"/>
      </bottom>
      <diagonal/>
    </border>
    <border>
      <left style="thin">
        <color rgb="FF570092"/>
      </left>
      <right style="thin">
        <color rgb="FF570092"/>
      </right>
      <top/>
      <bottom style="thin">
        <color rgb="FF570092"/>
      </bottom>
      <diagonal/>
    </border>
    <border>
      <left style="thin">
        <color rgb="FF570092"/>
      </left>
      <right/>
      <top/>
      <bottom style="thin">
        <color rgb="FF570092"/>
      </bottom>
      <diagonal/>
    </border>
    <border>
      <left/>
      <right style="thin">
        <color rgb="FF570092"/>
      </right>
      <top style="thin">
        <color rgb="FF570092"/>
      </top>
      <bottom style="thin">
        <color rgb="FF570092"/>
      </bottom>
      <diagonal/>
    </border>
    <border>
      <left style="thin">
        <color rgb="FF570092"/>
      </left>
      <right style="thin">
        <color rgb="FF570092"/>
      </right>
      <top style="thin">
        <color rgb="FF570092"/>
      </top>
      <bottom style="thin">
        <color rgb="FF570092"/>
      </bottom>
      <diagonal/>
    </border>
    <border>
      <left style="thin">
        <color rgb="FF570092"/>
      </left>
      <right/>
      <top style="thin">
        <color rgb="FF570092"/>
      </top>
      <bottom style="thin">
        <color rgb="FF570092"/>
      </bottom>
      <diagonal/>
    </border>
    <border>
      <left/>
      <right style="thin">
        <color rgb="FF570092"/>
      </right>
      <top style="thin">
        <color rgb="FF570092"/>
      </top>
      <bottom/>
      <diagonal/>
    </border>
    <border>
      <left style="thin">
        <color rgb="FF570092"/>
      </left>
      <right style="thin">
        <color rgb="FF570092"/>
      </right>
      <top style="thin">
        <color rgb="FF570092"/>
      </top>
      <bottom/>
      <diagonal/>
    </border>
    <border>
      <left style="thin">
        <color rgb="FF570092"/>
      </left>
      <right/>
      <top style="thin">
        <color rgb="FF570092"/>
      </top>
      <bottom/>
      <diagonal/>
    </border>
    <border>
      <left style="thin">
        <color rgb="FF03818B"/>
      </left>
      <right style="thin">
        <color rgb="FF03818B"/>
      </right>
      <top/>
      <bottom style="thin">
        <color rgb="FF03818B"/>
      </bottom>
      <diagonal/>
    </border>
    <border>
      <left/>
      <right style="thin">
        <color rgb="FF03818B"/>
      </right>
      <top style="thin">
        <color rgb="FF03818B"/>
      </top>
      <bottom style="thin">
        <color rgb="FF03818B"/>
      </bottom>
      <diagonal/>
    </border>
    <border>
      <left style="thin">
        <color rgb="FF03818B"/>
      </left>
      <right style="thin">
        <color rgb="FF03818B"/>
      </right>
      <top style="thin">
        <color rgb="FF03818B"/>
      </top>
      <bottom style="thin">
        <color rgb="FF03818B"/>
      </bottom>
      <diagonal/>
    </border>
    <border>
      <left style="thin">
        <color rgb="FF03818B"/>
      </left>
      <right/>
      <top style="thin">
        <color rgb="FF03818B"/>
      </top>
      <bottom style="thin">
        <color rgb="FF03818B"/>
      </bottom>
      <diagonal/>
    </border>
    <border>
      <left/>
      <right style="thin">
        <color rgb="FF03818B"/>
      </right>
      <top style="thin">
        <color rgb="FF03818B"/>
      </top>
      <bottom/>
      <diagonal/>
    </border>
    <border>
      <left style="thin">
        <color rgb="FF03818B"/>
      </left>
      <right style="thin">
        <color rgb="FF03818B"/>
      </right>
      <top style="thin">
        <color rgb="FF03818B"/>
      </top>
      <bottom/>
      <diagonal/>
    </border>
    <border>
      <left style="thin">
        <color rgb="FF03818B"/>
      </left>
      <right/>
      <top style="thin">
        <color rgb="FF03818B"/>
      </top>
      <bottom/>
      <diagonal/>
    </border>
    <border>
      <left style="thin">
        <color rgb="FF570092"/>
      </left>
      <right style="thin">
        <color rgb="FF570092"/>
      </right>
      <top style="medium">
        <color rgb="FF570092"/>
      </top>
      <bottom style="medium">
        <color rgb="FF570092"/>
      </bottom>
      <diagonal/>
    </border>
    <border>
      <left style="thin">
        <color rgb="FF570092"/>
      </left>
      <right style="medium">
        <color rgb="FF570092"/>
      </right>
      <top style="medium">
        <color rgb="FF570092"/>
      </top>
      <bottom style="medium">
        <color rgb="FF570092"/>
      </bottom>
      <diagonal/>
    </border>
    <border>
      <left/>
      <right style="medium">
        <color rgb="FF03818B"/>
      </right>
      <top/>
      <bottom/>
      <diagonal/>
    </border>
    <border>
      <left style="thin">
        <color indexed="64"/>
      </left>
      <right style="thin">
        <color rgb="FF03818B"/>
      </right>
      <top style="thin">
        <color rgb="FF03818B"/>
      </top>
      <bottom style="thin">
        <color rgb="FF03818B"/>
      </bottom>
      <diagonal/>
    </border>
    <border>
      <left style="thin">
        <color indexed="64"/>
      </left>
      <right style="thin">
        <color rgb="FF03818B"/>
      </right>
      <top style="thin">
        <color rgb="FF03818B"/>
      </top>
      <bottom/>
      <diagonal/>
    </border>
    <border>
      <left/>
      <right/>
      <top style="thin">
        <color rgb="FF03818B"/>
      </top>
      <bottom/>
      <diagonal/>
    </border>
    <border>
      <left/>
      <right/>
      <top style="thin">
        <color rgb="FF03818B"/>
      </top>
      <bottom style="thin">
        <color rgb="FF03818B"/>
      </bottom>
      <diagonal/>
    </border>
    <border>
      <left/>
      <right/>
      <top style="medium">
        <color rgb="FF03818B"/>
      </top>
      <bottom style="thin">
        <color rgb="FF03818B"/>
      </bottom>
      <diagonal/>
    </border>
    <border>
      <left/>
      <right/>
      <top/>
      <bottom style="medium">
        <color rgb="FF570092"/>
      </bottom>
      <diagonal/>
    </border>
    <border>
      <left style="thin">
        <color rgb="FF570092"/>
      </left>
      <right/>
      <top style="medium">
        <color rgb="FF570092"/>
      </top>
      <bottom style="medium">
        <color rgb="FF570092"/>
      </bottom>
      <diagonal/>
    </border>
    <border>
      <left style="medium">
        <color rgb="FF03818B"/>
      </left>
      <right/>
      <top style="medium">
        <color rgb="FF03818B"/>
      </top>
      <bottom style="medium">
        <color rgb="FF03818B"/>
      </bottom>
      <diagonal/>
    </border>
    <border>
      <left/>
      <right/>
      <top style="medium">
        <color rgb="FF03818B"/>
      </top>
      <bottom style="medium">
        <color rgb="FF03818B"/>
      </bottom>
      <diagonal/>
    </border>
    <border>
      <left style="thin">
        <color rgb="FF03818B"/>
      </left>
      <right style="medium">
        <color rgb="FF03818B"/>
      </right>
      <top style="medium">
        <color rgb="FF03818B"/>
      </top>
      <bottom style="medium">
        <color rgb="FF03818B"/>
      </bottom>
      <diagonal/>
    </border>
    <border>
      <left/>
      <right style="thin">
        <color rgb="FF03818B"/>
      </right>
      <top style="medium">
        <color rgb="FF03818B"/>
      </top>
      <bottom style="medium">
        <color rgb="FF03818B"/>
      </bottom>
      <diagonal/>
    </border>
    <border>
      <left style="thin">
        <color rgb="FF03818B"/>
      </left>
      <right style="thin">
        <color rgb="FF03818B"/>
      </right>
      <top style="medium">
        <color rgb="FF03818B"/>
      </top>
      <bottom style="medium">
        <color rgb="FF03818B"/>
      </bottom>
      <diagonal/>
    </border>
    <border>
      <left style="thin">
        <color rgb="FF03818B"/>
      </left>
      <right/>
      <top style="medium">
        <color rgb="FF03818B"/>
      </top>
      <bottom style="medium">
        <color rgb="FF03818B"/>
      </bottom>
      <diagonal/>
    </border>
    <border>
      <left style="medium">
        <color rgb="FF03818B"/>
      </left>
      <right/>
      <top style="thin">
        <color rgb="FF03818B"/>
      </top>
      <bottom style="thin">
        <color rgb="FF03818B"/>
      </bottom>
      <diagonal/>
    </border>
    <border>
      <left style="medium">
        <color rgb="FF03818B"/>
      </left>
      <right style="thin">
        <color rgb="FF03818B"/>
      </right>
      <top style="thin">
        <color rgb="FF03818B"/>
      </top>
      <bottom style="medium">
        <color rgb="FF03818B"/>
      </bottom>
      <diagonal/>
    </border>
    <border>
      <left style="thin">
        <color rgb="FF03818B"/>
      </left>
      <right style="thin">
        <color rgb="FF03818B"/>
      </right>
      <top style="medium">
        <color rgb="FF03818B"/>
      </top>
      <bottom style="thin">
        <color rgb="FF03818B"/>
      </bottom>
      <diagonal/>
    </border>
    <border>
      <left/>
      <right style="thin">
        <color rgb="FF03818B"/>
      </right>
      <top style="medium">
        <color rgb="FF03818B"/>
      </top>
      <bottom style="thin">
        <color rgb="FF03818B"/>
      </bottom>
      <diagonal/>
    </border>
    <border>
      <left/>
      <right style="thin">
        <color rgb="FF570092"/>
      </right>
      <top/>
      <bottom/>
      <diagonal/>
    </border>
    <border>
      <left style="thin">
        <color rgb="FF570092"/>
      </left>
      <right style="thin">
        <color rgb="FF570092"/>
      </right>
      <top/>
      <bottom/>
      <diagonal/>
    </border>
    <border>
      <left style="thin">
        <color rgb="FF03818B"/>
      </left>
      <right style="thin">
        <color rgb="FF03818B"/>
      </right>
      <top/>
      <bottom/>
      <diagonal/>
    </border>
    <border>
      <left style="thin">
        <color rgb="FF570092"/>
      </left>
      <right/>
      <top/>
      <bottom/>
      <diagonal/>
    </border>
    <border>
      <left style="thin">
        <color rgb="FF03818B"/>
      </left>
      <right/>
      <top style="medium">
        <color rgb="FF03818B"/>
      </top>
      <bottom style="thin">
        <color rgb="FF03818B"/>
      </bottom>
      <diagonal/>
    </border>
    <border>
      <left style="medium">
        <color rgb="FF03818B"/>
      </left>
      <right/>
      <top style="thin">
        <color rgb="FF03818B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2" fillId="0" borderId="0" xfId="0" applyFont="1"/>
    <xf numFmtId="0" fontId="8" fillId="5" borderId="1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19" xfId="0" applyBorder="1"/>
    <xf numFmtId="0" fontId="8" fillId="5" borderId="2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9" fontId="5" fillId="2" borderId="26" xfId="1" applyFont="1" applyFill="1" applyBorder="1" applyAlignment="1">
      <alignment horizontal="center"/>
    </xf>
    <xf numFmtId="9" fontId="4" fillId="4" borderId="3" xfId="1" applyFont="1" applyFill="1" applyBorder="1" applyAlignment="1">
      <alignment horizontal="center"/>
    </xf>
    <xf numFmtId="9" fontId="0" fillId="0" borderId="0" xfId="1" applyFont="1"/>
    <xf numFmtId="9" fontId="8" fillId="5" borderId="1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2" xfId="0" applyBorder="1"/>
    <xf numFmtId="0" fontId="7" fillId="5" borderId="29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9" fontId="4" fillId="4" borderId="6" xfId="1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</cellXfs>
  <cellStyles count="2">
    <cellStyle name="Normal" xfId="0" builtinId="0"/>
    <cellStyle name="Per cent" xfId="1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rgb="FF03818B"/>
        </left>
        <right style="medium">
          <color rgb="FF03818B"/>
        </right>
        <top style="medium">
          <color rgb="FF03818B"/>
        </top>
        <bottom style="medium">
          <color rgb="FF03818B"/>
        </bottom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</dxf>
    <dxf>
      <border outline="0">
        <bottom style="medium">
          <color rgb="FF57009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70092"/>
        </left>
        <right style="thin">
          <color rgb="FF57009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/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border>
        <top style="thin">
          <color rgb="FF570092"/>
        </top>
      </border>
    </dxf>
    <dxf>
      <border diagonalUp="0" diagonalDown="0">
        <left style="medium">
          <color rgb="FF03818B"/>
        </left>
        <right style="medium">
          <color rgb="FF03818B"/>
        </right>
        <top style="medium">
          <color rgb="FF03818B"/>
        </top>
        <bottom style="medium">
          <color rgb="FF03818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</dxf>
    <dxf>
      <border>
        <bottom style="medium">
          <color rgb="FF57009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70092"/>
        </left>
        <right style="thin">
          <color rgb="FF57009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70092"/>
        </left>
        <right/>
        <top style="thin">
          <color rgb="FF570092"/>
        </top>
        <bottom style="thin">
          <color rgb="FF57009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70092"/>
        </left>
        <right/>
        <top style="thin">
          <color rgb="FF570092"/>
        </top>
        <bottom style="thin">
          <color rgb="FF57009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70092"/>
        </left>
        <right/>
        <top style="thin">
          <color rgb="FF570092"/>
        </top>
        <bottom style="thin">
          <color rgb="FF57009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70092"/>
        </left>
        <right style="thin">
          <color rgb="FF570092"/>
        </right>
        <top style="thin">
          <color rgb="FF570092"/>
        </top>
        <bottom style="thin">
          <color rgb="FF57009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70092"/>
        </left>
        <right style="thin">
          <color rgb="FF570092"/>
        </right>
        <top/>
        <bottom style="thin">
          <color rgb="FF57009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70092"/>
        </left>
        <right style="thin">
          <color rgb="FF570092"/>
        </right>
        <top style="thin">
          <color rgb="FF570092"/>
        </top>
        <bottom style="thin">
          <color rgb="FF570092"/>
        </bottom>
        <vertical style="thin">
          <color rgb="FF570092"/>
        </vertical>
        <horizontal style="thin">
          <color rgb="FF57009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70092"/>
        </left>
        <right style="thin">
          <color rgb="FF570092"/>
        </right>
        <top style="thin">
          <color rgb="FF570092"/>
        </top>
        <bottom style="thin">
          <color rgb="FF570092"/>
        </bottom>
        <vertical style="thin">
          <color rgb="FF570092"/>
        </vertical>
        <horizontal style="thin">
          <color rgb="FF570092"/>
        </horizontal>
      </border>
    </dxf>
    <dxf>
      <border>
        <top style="thin">
          <color rgb="FF570092"/>
        </top>
      </border>
    </dxf>
    <dxf>
      <border diagonalUp="0" diagonalDown="0">
        <left style="medium">
          <color rgb="FF570092"/>
        </left>
        <right style="medium">
          <color rgb="FF570092"/>
        </right>
        <top style="medium">
          <color rgb="FF570092"/>
        </top>
        <bottom style="medium">
          <color rgb="FF57009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</dxf>
    <dxf>
      <border>
        <bottom style="medium">
          <color rgb="FF57009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FFFF"/>
        <name val="Calibri"/>
        <family val="2"/>
        <scheme val="minor"/>
      </font>
      <fill>
        <patternFill patternType="solid">
          <fgColor indexed="64"/>
          <bgColor rgb="FF9933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70092"/>
        </left>
        <right style="thin">
          <color rgb="FF570092"/>
        </right>
        <top/>
        <bottom/>
        <vertical style="thin">
          <color rgb="FF570092"/>
        </vertical>
        <horizontal/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/>
        <top style="thin">
          <color rgb="FF03818B"/>
        </top>
        <bottom style="thin">
          <color rgb="FF03818B"/>
        </bottom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3818B"/>
        </right>
        <top style="thin">
          <color rgb="FF03818B"/>
        </top>
        <bottom style="thin">
          <color rgb="FF03818B"/>
        </bottom>
      </border>
    </dxf>
    <dxf>
      <font>
        <b/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numFmt numFmtId="0" formatCode="General"/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3818B"/>
        </left>
        <right style="thin">
          <color rgb="FF03818B"/>
        </right>
        <top style="thin">
          <color rgb="FF03818B"/>
        </top>
        <bottom style="thin">
          <color rgb="FF03818B"/>
        </bottom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3818B"/>
        </left>
        <right/>
        <top style="thin">
          <color rgb="FF03818B"/>
        </top>
        <bottom style="thin">
          <color rgb="FF03818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rgb="FF03818B"/>
        </right>
        <top style="thin">
          <color rgb="FF03818B"/>
        </top>
        <bottom style="thin">
          <color rgb="FF03818B"/>
        </bottom>
        <vertical/>
      </border>
    </dxf>
    <dxf>
      <border>
        <top style="thin">
          <color rgb="FF03818B"/>
        </top>
      </border>
    </dxf>
    <dxf>
      <border diagonalUp="0" diagonalDown="0">
        <left style="medium">
          <color rgb="FF03818B"/>
        </left>
        <right style="medium">
          <color rgb="FF03818B"/>
        </right>
        <top style="medium">
          <color rgb="FF03818B"/>
        </top>
        <bottom style="medium">
          <color rgb="FF03818B"/>
        </bottom>
      </border>
    </dxf>
    <dxf>
      <font>
        <strike val="0"/>
        <outline val="0"/>
        <shadow val="0"/>
        <u val="none"/>
        <vertAlign val="baseline"/>
        <sz val="11"/>
        <color rgb="FF03818B"/>
        <name val="Calibri"/>
        <family val="2"/>
        <scheme val="minor"/>
      </font>
      <fill>
        <patternFill patternType="solid">
          <fgColor indexed="64"/>
          <bgColor rgb="FFE4C9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3818B"/>
        </bottom>
      </border>
    </dxf>
    <dxf>
      <font>
        <strike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3818B"/>
        </left>
        <right style="thin">
          <color rgb="FF03818B"/>
        </right>
        <top/>
        <bottom/>
        <vertical style="thin">
          <color rgb="FF03818B"/>
        </vertical>
        <horizontal style="thin">
          <color rgb="FF03818B"/>
        </horizontal>
      </border>
    </dxf>
    <dxf>
      <font>
        <strike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70092"/>
        </left>
        <right style="thin">
          <color rgb="FF570092"/>
        </right>
        <top style="thin">
          <color rgb="FF570092"/>
        </top>
        <bottom style="thin">
          <color rgb="FF570092"/>
        </bottom>
      </border>
    </dxf>
    <dxf>
      <font>
        <strike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70092"/>
        </left>
        <right style="thin">
          <color rgb="FF570092"/>
        </right>
        <top style="thin">
          <color rgb="FF570092"/>
        </top>
        <bottom style="thin">
          <color rgb="FF570092"/>
        </bottom>
      </border>
    </dxf>
    <dxf>
      <font>
        <strike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70092"/>
        </left>
        <right style="thin">
          <color rgb="FF570092"/>
        </right>
        <top style="thin">
          <color rgb="FF570092"/>
        </top>
        <bottom style="thin">
          <color rgb="FF570092"/>
        </bottom>
      </border>
    </dxf>
    <dxf>
      <font>
        <strike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570092"/>
        </right>
        <top style="thin">
          <color rgb="FF570092"/>
        </top>
        <bottom style="thin">
          <color rgb="FF570092"/>
        </bottom>
      </border>
    </dxf>
    <dxf>
      <border>
        <top style="thin">
          <color rgb="FF570092"/>
        </top>
      </border>
    </dxf>
    <dxf>
      <border diagonalUp="0" diagonalDown="0">
        <left style="medium">
          <color rgb="FF570092"/>
        </left>
        <right style="medium">
          <color rgb="FF570092"/>
        </right>
        <top style="medium">
          <color rgb="FF570092"/>
        </top>
        <bottom style="medium">
          <color rgb="FF570092"/>
        </bottom>
      </border>
    </dxf>
    <dxf>
      <font>
        <strike val="0"/>
        <outline val="0"/>
        <shadow val="0"/>
        <u val="none"/>
        <vertAlign val="baseline"/>
        <sz val="11"/>
        <color rgb="FF570092"/>
        <name val="Calibri"/>
        <family val="2"/>
        <scheme val="minor"/>
      </font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570092"/>
        </bottom>
      </border>
    </dxf>
    <dxf>
      <font>
        <strike val="0"/>
        <outline val="0"/>
        <shadow val="0"/>
        <u val="none"/>
        <vertAlign val="baseline"/>
        <sz val="11"/>
        <color rgb="FF00FFFF"/>
        <name val="Calibri"/>
        <family val="2"/>
        <scheme val="minor"/>
      </font>
      <fill>
        <patternFill patternType="solid">
          <fgColor indexed="64"/>
          <bgColor rgb="FF9933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70092"/>
        </left>
        <right style="thin">
          <color rgb="FF570092"/>
        </right>
        <top/>
        <bottom/>
      </border>
    </dxf>
    <dxf>
      <fill>
        <patternFill>
          <bgColor rgb="FF00FFFF"/>
        </patternFill>
      </fill>
    </dxf>
    <dxf>
      <fill>
        <patternFill patternType="solid">
          <fgColor rgb="FF00FFFF"/>
          <bgColor rgb="FF00FFFF"/>
        </patternFill>
      </fill>
    </dxf>
  </dxfs>
  <tableStyles count="2" defaultTableStyle="TableStyleMedium2" defaultPivotStyle="PivotStyleLight16">
    <tableStyle name="Table Style 1" pivot="0" count="1" xr9:uid="{7BBF5514-FE3F-43A7-83E2-E8B621A9F854}">
      <tableStyleElement type="headerRow" dxfId="65"/>
    </tableStyle>
    <tableStyle name="Table Style 2" pivot="0" count="1" xr9:uid="{C9E6ADB3-5594-4326-9B5F-C8B993F542FF}">
      <tableStyleElement type="wholeTable" dxfId="64"/>
    </tableStyle>
  </tableStyles>
  <colors>
    <mruColors>
      <color rgb="FF03818B"/>
      <color rgb="FF570092"/>
      <color rgb="FF00FFFF"/>
      <color rgb="FFE4C9FF"/>
      <color rgb="FF9933FF"/>
      <color rgb="FFCCFFFF"/>
      <color rgb="FF039DA9"/>
      <color rgb="FF00759E"/>
      <color rgb="FF006C69"/>
      <color rgb="FF009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09CAB6-754E-4583-A431-65074054F74D}" name="Table3" displayName="Table3" ref="B3:E21" totalsRowShown="0" headerRowDxfId="63" dataDxfId="61" headerRowBorderDxfId="62" tableBorderDxfId="60" totalsRowBorderDxfId="59">
  <autoFilter ref="B3:E21" xr:uid="{CD09CAB6-754E-4583-A431-65074054F74D}"/>
  <tableColumns count="4">
    <tableColumn id="1" xr3:uid="{B2A7E124-8EA2-42C3-A7D4-5FD44D21D5EB}" name="Position" dataDxfId="58"/>
    <tableColumn id="2" xr3:uid="{CDB0BBE3-C073-470B-AE30-4AE9752E8A04}" name="1" dataDxfId="57"/>
    <tableColumn id="3" xr3:uid="{30D563B0-E09A-4ECF-B590-B0B6B54D0623}" name="2" dataDxfId="56"/>
    <tableColumn id="4" xr3:uid="{9F472E4C-41B9-4A38-8643-3D6A5E41B450}" name="3" dataDxfId="5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01B462-0F9E-4B00-82BA-F213A2B841A3}" name="Table35" displayName="Table35" ref="C3:W29" totalsRowShown="0" headerRowDxfId="54" dataDxfId="52" headerRowBorderDxfId="53" tableBorderDxfId="51" totalsRowBorderDxfId="50">
  <autoFilter ref="C3:W29" xr:uid="{A001B462-0F9E-4B00-82BA-F213A2B841A3}"/>
  <sortState xmlns:xlrd2="http://schemas.microsoft.com/office/spreadsheetml/2017/richdata2" ref="C4:W29">
    <sortCondition descending="1" ref="E3:E29"/>
  </sortState>
  <tableColumns count="21">
    <tableColumn id="22" xr3:uid="{C6456963-245D-4C40-876B-0ECC002663E9}" name="Players Name" dataDxfId="49"/>
    <tableColumn id="2" xr3:uid="{0018BA99-FAEA-45D4-BAB8-E0F20160D68C}" name="Team Name" dataDxfId="48"/>
    <tableColumn id="3" xr3:uid="{919F3D8E-3A97-4284-9330-10E9350A5B72}" name="Total Points" dataDxfId="47">
      <calculatedColumnFormula>SUM(Table35[[#This Row],[Week 1]:[Week 16]])</calculatedColumnFormula>
    </tableColumn>
    <tableColumn id="4" xr3:uid="{8EA564AE-20D7-4172-904F-6F7BA53A7667}" name="Week 1" dataDxfId="46"/>
    <tableColumn id="5" xr3:uid="{47598791-C8F5-4F0A-9552-A9B7C132227F}" name="Week 2" dataDxfId="45"/>
    <tableColumn id="6" xr3:uid="{7EA6DFD8-433E-46B6-A74B-AADE0F89F146}" name="Week 3" dataDxfId="44"/>
    <tableColumn id="7" xr3:uid="{A19B4004-98A8-4B37-A95E-A950854AF086}" name="Week 4" dataDxfId="43"/>
    <tableColumn id="8" xr3:uid="{EA377F59-CDB1-408E-BD3D-366CEEEADD0E}" name="Week 5" dataDxfId="42"/>
    <tableColumn id="9" xr3:uid="{333EE227-6785-4545-BA73-E994F1F2A19E}" name="Week 6" dataDxfId="41"/>
    <tableColumn id="10" xr3:uid="{99AD3079-AFBC-472A-B1F0-104464228C9F}" name="Week 7" dataDxfId="40"/>
    <tableColumn id="11" xr3:uid="{EE118F13-02E6-4F8C-BFA5-FFE0C6CAD887}" name="Week 8" dataDxfId="39"/>
    <tableColumn id="12" xr3:uid="{FBBE9637-965C-4D09-9A61-2397D3C672C8}" name="Week 9" dataDxfId="38"/>
    <tableColumn id="13" xr3:uid="{DA6BB6F3-DFB1-4DC0-8DBB-059F496EF52E}" name="Week 10" dataDxfId="37"/>
    <tableColumn id="14" xr3:uid="{C45215CA-F991-40DA-8BA6-696EEC6EDE45}" name="Week 11" dataDxfId="36"/>
    <tableColumn id="15" xr3:uid="{68CA31D7-CC7E-4E74-8840-408767D664E4}" name="Week 12" dataDxfId="35"/>
    <tableColumn id="16" xr3:uid="{5739C972-5CF9-447E-B439-96B5A1F34430}" name="Week 13" dataDxfId="34"/>
    <tableColumn id="17" xr3:uid="{AE6EEF5A-E616-4F8E-AE1C-71A3662F1DD1}" name="Week 14" dataDxfId="33"/>
    <tableColumn id="20" xr3:uid="{DD813BD1-C278-4C9D-B073-32BBB6435806}" name="Week 15" dataDxfId="32"/>
    <tableColumn id="19" xr3:uid="{F5DE1F07-B1D1-42AE-93DD-A66A57FDC550}" name="Week 16" dataDxfId="31"/>
    <tableColumn id="1" xr3:uid="{63D6CB05-D092-4A9A-A82E-23FA743AA428}" name="Weeks Played" dataDxfId="30">
      <calculatedColumnFormula>COUNTIF(Table35[[#This Row],[Week 1]:[Week 16]],"&gt;=1")</calculatedColumnFormula>
    </tableColumn>
    <tableColumn id="21" xr3:uid="{8893FE87-2CDB-42DF-BCD1-5442A42579CD}" name="Percentage Played" dataDxfId="29">
      <calculatedColumnFormula>Table35[[#This Row],[Weeks Played]]/16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61409E-7292-4BE0-8533-8831190A9701}" name="Table5" displayName="Table5" ref="B3:H29" totalsRowShown="0" headerRowDxfId="28" dataDxfId="26" headerRowBorderDxfId="27" tableBorderDxfId="25" totalsRowBorderDxfId="24">
  <autoFilter ref="B3:H29" xr:uid="{8D61409E-7292-4BE0-8533-8831190A9701}"/>
  <sortState xmlns:xlrd2="http://schemas.microsoft.com/office/spreadsheetml/2017/richdata2" ref="B4:H29">
    <sortCondition ref="B3:B29"/>
  </sortState>
  <tableColumns count="7">
    <tableColumn id="2" xr3:uid="{08607E77-34BF-4768-9693-1C489293E85F}" name="Players Name" dataDxfId="23"/>
    <tableColumn id="3" xr3:uid="{26D4CDF5-B301-4910-A77A-8B2317A8A00C}" name="Team Name" dataDxfId="22"/>
    <tableColumn id="8" xr3:uid="{8213B5FD-7F89-45AD-9C5C-CEEBAC5E2BDB}" name="Games Played" dataDxfId="21">
      <calculatedColumnFormula>SUM(Table5[[#This Row],[Games Won]]+Table5[[#This Row],[Games Lost]])</calculatedColumnFormula>
    </tableColumn>
    <tableColumn id="7" xr3:uid="{6DB62320-F98F-4492-A652-24DDA92E9A37}" name="Games Won" dataDxfId="20"/>
    <tableColumn id="4" xr3:uid="{39EE0F2D-EC46-4CFA-A25D-BAAFB38713E7}" name="Percentage Won" dataDxfId="19" dataCellStyle="Per cent">
      <calculatedColumnFormula>Table5[[#This Row],[Games Won]]/Table5[[#This Row],[Games Played]]</calculatedColumnFormula>
    </tableColumn>
    <tableColumn id="5" xr3:uid="{1295B3B7-4E4F-47D5-A247-53B0E1462D49}" name="Games Lost" dataDxfId="18"/>
    <tableColumn id="6" xr3:uid="{AE8F7EBD-AE61-4E63-A160-2BDE7258F15A}" name="Percentage Lost" dataDxfId="17">
      <calculatedColumnFormula>Table5[[#This Row],[Games Lost]]/Table5[[#This Row],[Games Played]]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ED68F9C-625A-4211-B074-36EB7549510C}" name="Table510" displayName="Table510" ref="B3:E19" totalsRowShown="0" headerRowDxfId="16" dataDxfId="14" headerRowBorderDxfId="15" tableBorderDxfId="13" totalsRowBorderDxfId="12">
  <autoFilter ref="B3:E19" xr:uid="{7ED68F9C-625A-4211-B074-36EB7549510C}"/>
  <tableColumns count="4">
    <tableColumn id="2" xr3:uid="{340499EF-5B7B-4D4E-9805-638BEA652158}" name="Players Name" dataDxfId="11"/>
    <tableColumn id="3" xr3:uid="{4F443DB6-842E-43E9-A2C2-70F9C4D5A30E}" name="Team Name" dataDxfId="10"/>
    <tableColumn id="4" xr3:uid="{23DDB518-C6CF-47E9-88CD-4282537B6653}" name="Checkout" dataDxfId="9"/>
    <tableColumn id="5" xr3:uid="{8071931D-AC0E-4923-BD72-039B1666A3D1}" name="Week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5DE01C3-D327-43FF-86B3-56C01B9C2C49}" name="Table10" displayName="Table10" ref="G3:J19" totalsRowShown="0" headerRowDxfId="7" dataDxfId="5" headerRowBorderDxfId="6" tableBorderDxfId="4">
  <autoFilter ref="G3:J19" xr:uid="{15DE01C3-D327-43FF-86B3-56C01B9C2C49}"/>
  <tableColumns count="4">
    <tableColumn id="1" xr3:uid="{939CD345-1334-43A6-A4F3-076D2AFACB83}" name="Players Name" dataDxfId="3"/>
    <tableColumn id="2" xr3:uid="{F9D8520C-9E7A-4E41-8497-8A8CD7E1C4B4}" name="Team Name" dataDxfId="2"/>
    <tableColumn id="4" xr3:uid="{33E47CFC-9019-49E6-8B7C-670D98ED1B52}" name="171+" dataDxfId="1"/>
    <tableColumn id="3" xr3:uid="{4AF7F085-D5F2-42B1-ADBD-31F0D328C690}" name="Wee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2338-156E-44F8-903C-625DAE21B068}">
  <dimension ref="B2:I21"/>
  <sheetViews>
    <sheetView workbookViewId="0">
      <selection activeCell="I10" sqref="I10"/>
    </sheetView>
  </sheetViews>
  <sheetFormatPr defaultColWidth="8.7265625" defaultRowHeight="14.5" x14ac:dyDescent="0.35"/>
  <cols>
    <col min="1" max="1" width="4.1796875" style="1" customWidth="1"/>
    <col min="2" max="2" width="13.54296875" style="1" bestFit="1" customWidth="1"/>
    <col min="3" max="3" width="12" style="1" bestFit="1" customWidth="1"/>
    <col min="4" max="4" width="13.36328125" style="1" bestFit="1" customWidth="1"/>
    <col min="5" max="5" width="15" style="1" bestFit="1" customWidth="1"/>
    <col min="6" max="16384" width="8.7265625" style="1"/>
  </cols>
  <sheetData>
    <row r="2" spans="2:9" ht="21" x14ac:dyDescent="0.5">
      <c r="B2" s="57" t="s">
        <v>1</v>
      </c>
      <c r="C2" s="57"/>
      <c r="D2" s="57"/>
      <c r="E2" s="57"/>
      <c r="F2" s="2"/>
      <c r="G2" s="2"/>
      <c r="H2" s="2"/>
      <c r="I2" s="2"/>
    </row>
    <row r="3" spans="2:9" x14ac:dyDescent="0.35">
      <c r="B3" s="10" t="s">
        <v>4</v>
      </c>
      <c r="C3" s="11" t="s">
        <v>23</v>
      </c>
      <c r="D3" s="11" t="s">
        <v>24</v>
      </c>
      <c r="E3" s="11" t="s">
        <v>25</v>
      </c>
    </row>
    <row r="4" spans="2:9" x14ac:dyDescent="0.35">
      <c r="B4" s="3" t="s">
        <v>7</v>
      </c>
      <c r="C4" s="27" t="s">
        <v>58</v>
      </c>
      <c r="D4" s="27" t="s">
        <v>59</v>
      </c>
      <c r="E4" s="27" t="s">
        <v>60</v>
      </c>
    </row>
    <row r="5" spans="2:9" x14ac:dyDescent="0.35">
      <c r="B5" s="3" t="s">
        <v>22</v>
      </c>
      <c r="C5" s="27">
        <f>SUM(C6:C21)</f>
        <v>192</v>
      </c>
      <c r="D5" s="27">
        <f>SUM(D6:D21)</f>
        <v>178</v>
      </c>
      <c r="E5" s="27">
        <f>SUM(E6:E21)</f>
        <v>125</v>
      </c>
    </row>
    <row r="6" spans="2:9" x14ac:dyDescent="0.35">
      <c r="B6" s="6" t="s">
        <v>5</v>
      </c>
      <c r="C6" s="4">
        <v>15</v>
      </c>
      <c r="D6" s="4">
        <v>12</v>
      </c>
      <c r="E6" s="4">
        <v>2</v>
      </c>
    </row>
    <row r="7" spans="2:9" x14ac:dyDescent="0.35">
      <c r="B7" s="6" t="s">
        <v>8</v>
      </c>
      <c r="C7" s="4">
        <v>13</v>
      </c>
      <c r="D7" s="4">
        <v>10</v>
      </c>
      <c r="E7" s="4">
        <v>8</v>
      </c>
    </row>
    <row r="8" spans="2:9" x14ac:dyDescent="0.35">
      <c r="B8" s="6" t="s">
        <v>9</v>
      </c>
      <c r="C8" s="4">
        <v>11</v>
      </c>
      <c r="D8" s="35">
        <f>14-1</f>
        <v>13</v>
      </c>
      <c r="E8" s="4">
        <v>10</v>
      </c>
    </row>
    <row r="9" spans="2:9" x14ac:dyDescent="0.35">
      <c r="B9" s="6" t="s">
        <v>10</v>
      </c>
      <c r="C9" s="4">
        <v>16</v>
      </c>
      <c r="D9" s="4">
        <f>9-2</f>
        <v>7</v>
      </c>
      <c r="E9" s="4">
        <v>7</v>
      </c>
    </row>
    <row r="10" spans="2:9" x14ac:dyDescent="0.35">
      <c r="B10" s="6" t="s">
        <v>11</v>
      </c>
      <c r="C10" s="4">
        <v>10</v>
      </c>
      <c r="D10" s="4">
        <v>8</v>
      </c>
      <c r="E10" s="4">
        <v>11</v>
      </c>
    </row>
    <row r="11" spans="2:9" x14ac:dyDescent="0.35">
      <c r="B11" s="6" t="s">
        <v>12</v>
      </c>
      <c r="C11" s="4">
        <f>19-1</f>
        <v>18</v>
      </c>
      <c r="D11" s="4">
        <f>11-2</f>
        <v>9</v>
      </c>
      <c r="E11" s="4">
        <v>6</v>
      </c>
    </row>
    <row r="12" spans="2:9" x14ac:dyDescent="0.35">
      <c r="B12" s="6" t="s">
        <v>13</v>
      </c>
      <c r="C12" s="4">
        <v>7</v>
      </c>
      <c r="D12" s="4">
        <f>17-2</f>
        <v>15</v>
      </c>
      <c r="E12" s="4">
        <v>6</v>
      </c>
    </row>
    <row r="13" spans="2:9" x14ac:dyDescent="0.35">
      <c r="B13" s="6" t="s">
        <v>14</v>
      </c>
      <c r="C13" s="4">
        <v>17</v>
      </c>
      <c r="D13" s="4">
        <v>9</v>
      </c>
      <c r="E13" s="4">
        <v>2</v>
      </c>
    </row>
    <row r="14" spans="2:9" x14ac:dyDescent="0.35">
      <c r="B14" s="6" t="s">
        <v>15</v>
      </c>
      <c r="C14" s="4">
        <v>8</v>
      </c>
      <c r="D14" s="4">
        <v>6</v>
      </c>
      <c r="E14" s="4">
        <v>16</v>
      </c>
    </row>
    <row r="15" spans="2:9" x14ac:dyDescent="0.35">
      <c r="B15" s="6" t="s">
        <v>16</v>
      </c>
      <c r="C15" s="4">
        <v>10</v>
      </c>
      <c r="D15" s="35">
        <f>22-5</f>
        <v>17</v>
      </c>
      <c r="E15" s="4">
        <v>4</v>
      </c>
    </row>
    <row r="16" spans="2:9" x14ac:dyDescent="0.35">
      <c r="B16" s="6" t="s">
        <v>80</v>
      </c>
      <c r="C16" s="4">
        <v>13</v>
      </c>
      <c r="D16" s="35">
        <f>15-2</f>
        <v>13</v>
      </c>
      <c r="E16" s="4">
        <f>8-1</f>
        <v>7</v>
      </c>
    </row>
    <row r="17" spans="2:5" x14ac:dyDescent="0.35">
      <c r="B17" s="6" t="s">
        <v>17</v>
      </c>
      <c r="C17" s="4">
        <v>6</v>
      </c>
      <c r="D17" s="4">
        <f>15-1</f>
        <v>14</v>
      </c>
      <c r="E17" s="4">
        <v>10</v>
      </c>
    </row>
    <row r="18" spans="2:5" x14ac:dyDescent="0.35">
      <c r="B18" s="6" t="s">
        <v>18</v>
      </c>
      <c r="C18" s="4">
        <f>16-2</f>
        <v>14</v>
      </c>
      <c r="D18" s="4">
        <f>15-4</f>
        <v>11</v>
      </c>
      <c r="E18" s="4">
        <f>9-1</f>
        <v>8</v>
      </c>
    </row>
    <row r="19" spans="2:5" x14ac:dyDescent="0.35">
      <c r="B19" s="6" t="s">
        <v>19</v>
      </c>
      <c r="C19" s="4">
        <f>12-2</f>
        <v>10</v>
      </c>
      <c r="D19" s="4">
        <f>13-3</f>
        <v>10</v>
      </c>
      <c r="E19" s="4">
        <v>13</v>
      </c>
    </row>
    <row r="20" spans="2:5" x14ac:dyDescent="0.35">
      <c r="B20" s="6" t="s">
        <v>20</v>
      </c>
      <c r="C20" s="4">
        <f>17-1</f>
        <v>16</v>
      </c>
      <c r="D20" s="4">
        <f>9-1</f>
        <v>8</v>
      </c>
      <c r="E20" s="4">
        <v>9</v>
      </c>
    </row>
    <row r="21" spans="2:5" x14ac:dyDescent="0.35">
      <c r="B21" s="7" t="s">
        <v>21</v>
      </c>
      <c r="C21" s="8">
        <v>8</v>
      </c>
      <c r="D21" s="8">
        <f>18-2</f>
        <v>16</v>
      </c>
      <c r="E21" s="8">
        <v>6</v>
      </c>
    </row>
  </sheetData>
  <mergeCells count="1">
    <mergeCell ref="B2:E2"/>
  </mergeCells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3110-F0E4-42D8-A28B-6B30DF21FE2B}">
  <dimension ref="A2:W34"/>
  <sheetViews>
    <sheetView tabSelected="1" workbookViewId="0">
      <selection activeCell="H20" sqref="H20"/>
    </sheetView>
  </sheetViews>
  <sheetFormatPr defaultRowHeight="14.5" x14ac:dyDescent="0.35"/>
  <cols>
    <col min="1" max="1" width="4.1796875" customWidth="1"/>
    <col min="2" max="2" width="12.1796875" style="19" bestFit="1" customWidth="1"/>
    <col min="3" max="3" width="17.81640625" bestFit="1" customWidth="1"/>
    <col min="4" max="4" width="15.453125" bestFit="1" customWidth="1"/>
    <col min="5" max="5" width="15.453125" style="19" bestFit="1" customWidth="1"/>
    <col min="6" max="14" width="11.54296875" customWidth="1"/>
    <col min="15" max="20" width="12.54296875" customWidth="1"/>
    <col min="21" max="21" width="12.54296875" bestFit="1" customWidth="1"/>
    <col min="22" max="22" width="17" bestFit="1" customWidth="1"/>
    <col min="23" max="23" width="20.81640625" bestFit="1" customWidth="1"/>
  </cols>
  <sheetData>
    <row r="2" spans="1:23" ht="21.5" thickBot="1" x14ac:dyDescent="0.55000000000000004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x14ac:dyDescent="0.35">
      <c r="A3" s="28"/>
      <c r="B3" s="33" t="s">
        <v>4</v>
      </c>
      <c r="C3" s="34" t="s">
        <v>26</v>
      </c>
      <c r="D3" s="12" t="s">
        <v>7</v>
      </c>
      <c r="E3" s="25" t="s">
        <v>22</v>
      </c>
      <c r="F3" s="12" t="s">
        <v>3</v>
      </c>
      <c r="G3" s="12" t="s">
        <v>27</v>
      </c>
      <c r="H3" s="12" t="s">
        <v>28</v>
      </c>
      <c r="I3" s="12" t="s">
        <v>29</v>
      </c>
      <c r="J3" s="12" t="s">
        <v>30</v>
      </c>
      <c r="K3" s="12" t="s">
        <v>31</v>
      </c>
      <c r="L3" s="12" t="s">
        <v>32</v>
      </c>
      <c r="M3" s="12" t="s">
        <v>33</v>
      </c>
      <c r="N3" s="12" t="s">
        <v>34</v>
      </c>
      <c r="O3" s="12" t="s">
        <v>35</v>
      </c>
      <c r="P3" s="12" t="s">
        <v>36</v>
      </c>
      <c r="Q3" s="12" t="s">
        <v>37</v>
      </c>
      <c r="R3" s="12" t="s">
        <v>38</v>
      </c>
      <c r="S3" s="12" t="s">
        <v>39</v>
      </c>
      <c r="T3" s="12" t="s">
        <v>40</v>
      </c>
      <c r="U3" s="12" t="s">
        <v>41</v>
      </c>
      <c r="V3" s="12" t="s">
        <v>73</v>
      </c>
      <c r="W3" s="12" t="s">
        <v>74</v>
      </c>
    </row>
    <row r="4" spans="1:23" x14ac:dyDescent="0.35">
      <c r="A4" s="28"/>
      <c r="B4" s="31">
        <v>1</v>
      </c>
      <c r="C4" s="13" t="s">
        <v>49</v>
      </c>
      <c r="D4" s="13" t="s">
        <v>59</v>
      </c>
      <c r="E4" s="26">
        <f>SUM(Table35[[#This Row],[Week 1]:[Week 16]])</f>
        <v>60</v>
      </c>
      <c r="F4" s="13">
        <v>5</v>
      </c>
      <c r="G4" s="14">
        <v>7</v>
      </c>
      <c r="H4" s="20">
        <v>7</v>
      </c>
      <c r="I4" s="20">
        <v>2</v>
      </c>
      <c r="J4" s="20">
        <v>2</v>
      </c>
      <c r="K4" s="20">
        <v>2</v>
      </c>
      <c r="L4" s="20">
        <v>5</v>
      </c>
      <c r="M4" s="20">
        <v>3</v>
      </c>
      <c r="N4" s="20">
        <v>0</v>
      </c>
      <c r="O4" s="20">
        <v>7</v>
      </c>
      <c r="P4" s="20">
        <v>7</v>
      </c>
      <c r="Q4" s="20">
        <v>2</v>
      </c>
      <c r="R4" s="20">
        <v>3</v>
      </c>
      <c r="S4" s="20">
        <v>2</v>
      </c>
      <c r="T4" s="20">
        <v>1</v>
      </c>
      <c r="U4" s="20">
        <v>5</v>
      </c>
      <c r="V4" s="20">
        <f>COUNTIF(Table35[[#This Row],[Week 1]:[Week 16]],"&gt;=1")</f>
        <v>15</v>
      </c>
      <c r="W4" s="40">
        <f>Table35[[#This Row],[Weeks Played]]/16</f>
        <v>0.9375</v>
      </c>
    </row>
    <row r="5" spans="1:23" x14ac:dyDescent="0.35">
      <c r="A5" s="28"/>
      <c r="B5" s="31">
        <v>2</v>
      </c>
      <c r="C5" s="13" t="s">
        <v>51</v>
      </c>
      <c r="D5" s="13" t="s">
        <v>58</v>
      </c>
      <c r="E5" s="26">
        <f>SUM(Table35[[#This Row],[Week 1]:[Week 16]])</f>
        <v>55</v>
      </c>
      <c r="F5" s="13">
        <v>2</v>
      </c>
      <c r="G5" s="14">
        <v>5</v>
      </c>
      <c r="H5" s="13">
        <v>2</v>
      </c>
      <c r="I5" s="13">
        <v>7</v>
      </c>
      <c r="J5" s="13">
        <v>7</v>
      </c>
      <c r="K5" s="13">
        <v>3</v>
      </c>
      <c r="L5" s="13">
        <v>7</v>
      </c>
      <c r="M5" s="13">
        <v>3</v>
      </c>
      <c r="N5" s="13">
        <v>2</v>
      </c>
      <c r="O5" s="13">
        <v>3</v>
      </c>
      <c r="P5" s="13">
        <v>2</v>
      </c>
      <c r="Q5" s="13">
        <v>1</v>
      </c>
      <c r="R5" s="13">
        <v>7</v>
      </c>
      <c r="S5" s="13">
        <v>2</v>
      </c>
      <c r="T5" s="13">
        <v>2</v>
      </c>
      <c r="U5" s="13">
        <v>0</v>
      </c>
      <c r="V5" s="20">
        <f>COUNTIF(Table35[[#This Row],[Week 1]:[Week 16]],"&gt;=1")</f>
        <v>15</v>
      </c>
      <c r="W5" s="40">
        <f>Table35[[#This Row],[Weeks Played]]/16</f>
        <v>0.9375</v>
      </c>
    </row>
    <row r="6" spans="1:23" x14ac:dyDescent="0.35">
      <c r="A6" s="28"/>
      <c r="B6" s="31">
        <v>3</v>
      </c>
      <c r="C6" s="13" t="s">
        <v>62</v>
      </c>
      <c r="D6" s="13" t="s">
        <v>60</v>
      </c>
      <c r="E6" s="26">
        <f>SUM(Table35[[#This Row],[Week 1]:[Week 16]])</f>
        <v>43</v>
      </c>
      <c r="F6" s="13">
        <v>0</v>
      </c>
      <c r="G6" s="14">
        <v>3</v>
      </c>
      <c r="H6" s="13">
        <v>3</v>
      </c>
      <c r="I6" s="13">
        <v>3</v>
      </c>
      <c r="J6" s="13">
        <v>1</v>
      </c>
      <c r="K6" s="13">
        <v>1</v>
      </c>
      <c r="L6" s="13">
        <v>3</v>
      </c>
      <c r="M6" s="13">
        <v>0</v>
      </c>
      <c r="N6" s="13">
        <v>7</v>
      </c>
      <c r="O6" s="13">
        <v>0</v>
      </c>
      <c r="P6" s="13">
        <v>2</v>
      </c>
      <c r="Q6" s="13">
        <v>7</v>
      </c>
      <c r="R6" s="13">
        <v>1</v>
      </c>
      <c r="S6" s="13">
        <v>7</v>
      </c>
      <c r="T6" s="13">
        <v>3</v>
      </c>
      <c r="U6" s="13">
        <v>2</v>
      </c>
      <c r="V6" s="20">
        <f>COUNTIF(Table35[[#This Row],[Week 1]:[Week 16]],"&gt;=1")</f>
        <v>13</v>
      </c>
      <c r="W6" s="40">
        <f>Table35[[#This Row],[Weeks Played]]/16</f>
        <v>0.8125</v>
      </c>
    </row>
    <row r="7" spans="1:23" x14ac:dyDescent="0.35">
      <c r="A7" s="28"/>
      <c r="B7" s="31">
        <v>4</v>
      </c>
      <c r="C7" s="13" t="s">
        <v>57</v>
      </c>
      <c r="D7" s="13" t="s">
        <v>59</v>
      </c>
      <c r="E7" s="26">
        <f>SUM(Table35[[#This Row],[Week 1]:[Week 16]])</f>
        <v>39</v>
      </c>
      <c r="F7" s="13">
        <v>2</v>
      </c>
      <c r="G7" s="14">
        <v>2</v>
      </c>
      <c r="H7" s="13">
        <v>1</v>
      </c>
      <c r="I7" s="13">
        <v>2</v>
      </c>
      <c r="J7" s="13">
        <v>3</v>
      </c>
      <c r="K7" s="13">
        <v>2</v>
      </c>
      <c r="L7" s="13">
        <v>2</v>
      </c>
      <c r="M7" s="13">
        <v>2</v>
      </c>
      <c r="N7" s="13">
        <v>1</v>
      </c>
      <c r="O7" s="13">
        <v>3</v>
      </c>
      <c r="P7" s="13">
        <v>1</v>
      </c>
      <c r="Q7" s="13">
        <v>5</v>
      </c>
      <c r="R7" s="13">
        <v>1</v>
      </c>
      <c r="S7" s="13">
        <v>5</v>
      </c>
      <c r="T7" s="13">
        <v>0</v>
      </c>
      <c r="U7" s="13">
        <v>7</v>
      </c>
      <c r="V7" s="20">
        <f>COUNTIF(Table35[[#This Row],[Week 1]:[Week 16]],"&gt;=1")</f>
        <v>15</v>
      </c>
      <c r="W7" s="40">
        <f>Table35[[#This Row],[Weeks Played]]/16</f>
        <v>0.9375</v>
      </c>
    </row>
    <row r="8" spans="1:23" x14ac:dyDescent="0.35">
      <c r="A8" s="28"/>
      <c r="B8" s="31">
        <v>5</v>
      </c>
      <c r="C8" s="13" t="s">
        <v>47</v>
      </c>
      <c r="D8" s="14" t="s">
        <v>58</v>
      </c>
      <c r="E8" s="26">
        <f>SUM(Table35[[#This Row],[Week 1]:[Week 16]])</f>
        <v>37</v>
      </c>
      <c r="F8" s="13">
        <v>7</v>
      </c>
      <c r="G8" s="14">
        <v>3</v>
      </c>
      <c r="H8" s="13">
        <v>5</v>
      </c>
      <c r="I8" s="13">
        <v>3</v>
      </c>
      <c r="J8" s="13">
        <v>0</v>
      </c>
      <c r="K8" s="13">
        <v>7</v>
      </c>
      <c r="L8" s="13">
        <v>0</v>
      </c>
      <c r="M8" s="13">
        <v>0</v>
      </c>
      <c r="N8" s="13">
        <v>0</v>
      </c>
      <c r="O8" s="13">
        <v>0</v>
      </c>
      <c r="P8" s="13">
        <v>5</v>
      </c>
      <c r="Q8" s="13">
        <v>0</v>
      </c>
      <c r="R8" s="13">
        <v>2</v>
      </c>
      <c r="S8" s="13">
        <v>3</v>
      </c>
      <c r="T8" s="13">
        <v>1</v>
      </c>
      <c r="U8" s="13">
        <v>1</v>
      </c>
      <c r="V8" s="20">
        <f>COUNTIF(Table35[[#This Row],[Week 1]:[Week 16]],"&gt;=1")</f>
        <v>10</v>
      </c>
      <c r="W8" s="40">
        <f>Table35[[#This Row],[Weeks Played]]/16</f>
        <v>0.625</v>
      </c>
    </row>
    <row r="9" spans="1:23" x14ac:dyDescent="0.35">
      <c r="A9" s="28"/>
      <c r="B9" s="31">
        <v>6</v>
      </c>
      <c r="C9" s="13" t="s">
        <v>63</v>
      </c>
      <c r="D9" s="13" t="s">
        <v>58</v>
      </c>
      <c r="E9" s="26">
        <f>SUM(Table35[[#This Row],[Week 1]:[Week 16]])</f>
        <v>25</v>
      </c>
      <c r="F9" s="13">
        <v>0</v>
      </c>
      <c r="G9" s="14">
        <v>2</v>
      </c>
      <c r="H9" s="13">
        <v>1</v>
      </c>
      <c r="I9" s="13">
        <v>5</v>
      </c>
      <c r="J9" s="13">
        <v>0</v>
      </c>
      <c r="K9" s="13">
        <v>5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2</v>
      </c>
      <c r="S9" s="13">
        <v>1</v>
      </c>
      <c r="T9" s="13">
        <v>7</v>
      </c>
      <c r="U9" s="13">
        <v>2</v>
      </c>
      <c r="V9" s="20">
        <f>COUNTIF(Table35[[#This Row],[Week 1]:[Week 16]],"&gt;=1")</f>
        <v>8</v>
      </c>
      <c r="W9" s="40">
        <f>Table35[[#This Row],[Weeks Played]]/16</f>
        <v>0.5</v>
      </c>
    </row>
    <row r="10" spans="1:23" x14ac:dyDescent="0.35">
      <c r="A10" s="28"/>
      <c r="B10" s="31">
        <v>7</v>
      </c>
      <c r="C10" s="13" t="s">
        <v>50</v>
      </c>
      <c r="D10" s="13" t="s">
        <v>58</v>
      </c>
      <c r="E10" s="26">
        <f>SUM(Table35[[#This Row],[Week 1]:[Week 16]])</f>
        <v>22</v>
      </c>
      <c r="F10" s="13">
        <v>1</v>
      </c>
      <c r="G10" s="14">
        <v>2</v>
      </c>
      <c r="H10" s="13">
        <v>1</v>
      </c>
      <c r="I10" s="13">
        <v>0</v>
      </c>
      <c r="J10" s="13">
        <v>1</v>
      </c>
      <c r="K10" s="13">
        <v>2</v>
      </c>
      <c r="L10" s="13">
        <v>0</v>
      </c>
      <c r="M10" s="13">
        <v>2</v>
      </c>
      <c r="N10" s="13">
        <v>3</v>
      </c>
      <c r="O10" s="13">
        <v>1</v>
      </c>
      <c r="P10" s="13">
        <v>2</v>
      </c>
      <c r="Q10" s="13">
        <v>0</v>
      </c>
      <c r="R10" s="13">
        <v>2</v>
      </c>
      <c r="S10" s="13">
        <v>1</v>
      </c>
      <c r="T10" s="13">
        <v>1</v>
      </c>
      <c r="U10" s="13">
        <v>3</v>
      </c>
      <c r="V10" s="20">
        <f>COUNTIF(Table35[[#This Row],[Week 1]:[Week 16]],"&gt;=1")</f>
        <v>13</v>
      </c>
      <c r="W10" s="40">
        <f>Table35[[#This Row],[Weeks Played]]/16</f>
        <v>0.8125</v>
      </c>
    </row>
    <row r="11" spans="1:23" x14ac:dyDescent="0.35">
      <c r="A11" s="28"/>
      <c r="B11" s="31">
        <v>7</v>
      </c>
      <c r="C11" s="29" t="s">
        <v>61</v>
      </c>
      <c r="D11" s="13" t="s">
        <v>60</v>
      </c>
      <c r="E11" s="26">
        <f>SUM(Table35[[#This Row],[Week 1]:[Week 16]])</f>
        <v>22</v>
      </c>
      <c r="F11" s="13">
        <v>0</v>
      </c>
      <c r="G11" s="14">
        <v>2</v>
      </c>
      <c r="H11" s="13">
        <v>1</v>
      </c>
      <c r="I11" s="13">
        <v>2</v>
      </c>
      <c r="J11" s="13">
        <v>2</v>
      </c>
      <c r="K11" s="13">
        <v>2</v>
      </c>
      <c r="L11" s="13">
        <v>2</v>
      </c>
      <c r="M11" s="13">
        <v>0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2</v>
      </c>
      <c r="U11" s="13">
        <v>3</v>
      </c>
      <c r="V11" s="20">
        <f>COUNTIF(Table35[[#This Row],[Week 1]:[Week 16]],"&gt;=1")</f>
        <v>14</v>
      </c>
      <c r="W11" s="40">
        <f>Table35[[#This Row],[Weeks Played]]/16</f>
        <v>0.875</v>
      </c>
    </row>
    <row r="12" spans="1:23" x14ac:dyDescent="0.35">
      <c r="A12" s="28"/>
      <c r="B12" s="31">
        <v>8</v>
      </c>
      <c r="C12" s="29" t="s">
        <v>69</v>
      </c>
      <c r="D12" s="13" t="s">
        <v>60</v>
      </c>
      <c r="E12" s="26">
        <f>SUM(Table35[[#This Row],[Week 1]:[Week 16]])</f>
        <v>20</v>
      </c>
      <c r="F12" s="13">
        <v>0</v>
      </c>
      <c r="G12" s="14">
        <v>0</v>
      </c>
      <c r="H12" s="13">
        <v>0</v>
      </c>
      <c r="I12" s="13">
        <v>2</v>
      </c>
      <c r="J12" s="13">
        <v>3</v>
      </c>
      <c r="K12" s="13">
        <v>0</v>
      </c>
      <c r="L12" s="13">
        <v>1</v>
      </c>
      <c r="M12" s="13">
        <v>0</v>
      </c>
      <c r="N12" s="13">
        <v>5</v>
      </c>
      <c r="O12" s="13">
        <v>1</v>
      </c>
      <c r="P12" s="13">
        <v>1</v>
      </c>
      <c r="Q12" s="13">
        <v>2</v>
      </c>
      <c r="R12" s="13">
        <v>3</v>
      </c>
      <c r="S12" s="13">
        <v>0</v>
      </c>
      <c r="T12" s="13">
        <v>2</v>
      </c>
      <c r="U12" s="13">
        <v>0</v>
      </c>
      <c r="V12" s="20">
        <f>COUNTIF(Table35[[#This Row],[Week 1]:[Week 16]],"&gt;=1")</f>
        <v>9</v>
      </c>
      <c r="W12" s="40">
        <f>Table35[[#This Row],[Weeks Played]]/16</f>
        <v>0.5625</v>
      </c>
    </row>
    <row r="13" spans="1:23" x14ac:dyDescent="0.35">
      <c r="A13" s="28"/>
      <c r="B13" s="31">
        <v>9</v>
      </c>
      <c r="C13" s="29" t="s">
        <v>55</v>
      </c>
      <c r="D13" s="13" t="s">
        <v>59</v>
      </c>
      <c r="E13" s="26">
        <f>SUM(Table35[[#This Row],[Week 1]:[Week 16]])</f>
        <v>19</v>
      </c>
      <c r="F13" s="13">
        <v>3</v>
      </c>
      <c r="G13" s="14">
        <v>0</v>
      </c>
      <c r="H13" s="13">
        <v>0</v>
      </c>
      <c r="I13" s="13">
        <v>1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2</v>
      </c>
      <c r="P13" s="13">
        <v>3</v>
      </c>
      <c r="Q13" s="13">
        <v>3</v>
      </c>
      <c r="R13" s="13">
        <v>5</v>
      </c>
      <c r="S13" s="13">
        <v>0</v>
      </c>
      <c r="T13" s="13">
        <v>0</v>
      </c>
      <c r="U13" s="13">
        <v>1</v>
      </c>
      <c r="V13" s="20">
        <f>COUNTIF(Table35[[#This Row],[Week 1]:[Week 16]],"&gt;=1")</f>
        <v>8</v>
      </c>
      <c r="W13" s="40">
        <f>Table35[[#This Row],[Weeks Played]]/16</f>
        <v>0.5</v>
      </c>
    </row>
    <row r="14" spans="1:23" x14ac:dyDescent="0.35">
      <c r="A14" s="28"/>
      <c r="B14" s="31">
        <v>9</v>
      </c>
      <c r="C14" s="29" t="s">
        <v>65</v>
      </c>
      <c r="D14" s="13" t="s">
        <v>60</v>
      </c>
      <c r="E14" s="26">
        <f>SUM(Table35[[#This Row],[Week 1]:[Week 16]])</f>
        <v>19</v>
      </c>
      <c r="F14" s="13">
        <v>0</v>
      </c>
      <c r="G14" s="14">
        <v>1</v>
      </c>
      <c r="H14" s="13">
        <v>1</v>
      </c>
      <c r="I14" s="13">
        <v>0</v>
      </c>
      <c r="J14" s="13">
        <v>5</v>
      </c>
      <c r="K14" s="13">
        <v>1</v>
      </c>
      <c r="L14" s="13">
        <v>0</v>
      </c>
      <c r="M14" s="13">
        <v>2</v>
      </c>
      <c r="N14" s="13">
        <v>3</v>
      </c>
      <c r="O14" s="13">
        <v>0</v>
      </c>
      <c r="P14" s="13">
        <v>2</v>
      </c>
      <c r="Q14" s="13">
        <v>0</v>
      </c>
      <c r="R14" s="13">
        <v>1</v>
      </c>
      <c r="S14" s="13">
        <v>2</v>
      </c>
      <c r="T14" s="13">
        <v>0</v>
      </c>
      <c r="U14" s="13">
        <v>1</v>
      </c>
      <c r="V14" s="20">
        <f>COUNTIF(Table35[[#This Row],[Week 1]:[Week 16]],"&gt;=1")</f>
        <v>10</v>
      </c>
      <c r="W14" s="40">
        <f>Table35[[#This Row],[Weeks Played]]/16</f>
        <v>0.625</v>
      </c>
    </row>
    <row r="15" spans="1:23" x14ac:dyDescent="0.35">
      <c r="A15" s="28"/>
      <c r="B15" s="31">
        <v>9</v>
      </c>
      <c r="C15" s="29" t="s">
        <v>48</v>
      </c>
      <c r="D15" s="13" t="s">
        <v>59</v>
      </c>
      <c r="E15" s="26">
        <f>SUM(Table35[[#This Row],[Week 1]:[Week 16]])</f>
        <v>19</v>
      </c>
      <c r="F15" s="13">
        <v>1</v>
      </c>
      <c r="G15" s="14">
        <v>1</v>
      </c>
      <c r="H15" s="13">
        <v>1</v>
      </c>
      <c r="I15" s="13">
        <v>1</v>
      </c>
      <c r="J15" s="13">
        <v>0</v>
      </c>
      <c r="K15" s="13">
        <v>1</v>
      </c>
      <c r="L15" s="13">
        <v>3</v>
      </c>
      <c r="M15" s="13">
        <v>2</v>
      </c>
      <c r="N15" s="13">
        <v>2</v>
      </c>
      <c r="O15" s="13">
        <v>1</v>
      </c>
      <c r="P15" s="13">
        <v>1</v>
      </c>
      <c r="Q15" s="13">
        <v>1</v>
      </c>
      <c r="R15" s="13">
        <v>1</v>
      </c>
      <c r="S15" s="13">
        <v>1</v>
      </c>
      <c r="T15" s="13">
        <v>1</v>
      </c>
      <c r="U15" s="13">
        <v>1</v>
      </c>
      <c r="V15" s="20">
        <f>COUNTIF(Table35[[#This Row],[Week 1]:[Week 16]],"&gt;=1")</f>
        <v>15</v>
      </c>
      <c r="W15" s="40">
        <f>Table35[[#This Row],[Weeks Played]]/16</f>
        <v>0.9375</v>
      </c>
    </row>
    <row r="16" spans="1:23" x14ac:dyDescent="0.35">
      <c r="A16" s="28"/>
      <c r="B16" s="31">
        <v>10</v>
      </c>
      <c r="C16" s="29" t="s">
        <v>52</v>
      </c>
      <c r="D16" s="13" t="s">
        <v>58</v>
      </c>
      <c r="E16" s="26">
        <f>SUM(Table35[[#This Row],[Week 1]:[Week 16]])</f>
        <v>18</v>
      </c>
      <c r="F16" s="13">
        <v>3</v>
      </c>
      <c r="G16" s="14">
        <v>0</v>
      </c>
      <c r="H16" s="13">
        <v>0</v>
      </c>
      <c r="I16" s="13">
        <v>1</v>
      </c>
      <c r="J16" s="13">
        <v>0</v>
      </c>
      <c r="K16" s="13">
        <v>1</v>
      </c>
      <c r="L16" s="13">
        <v>0</v>
      </c>
      <c r="M16" s="13">
        <v>5</v>
      </c>
      <c r="N16" s="13">
        <v>1</v>
      </c>
      <c r="O16" s="13">
        <v>0</v>
      </c>
      <c r="P16" s="13">
        <v>3</v>
      </c>
      <c r="Q16" s="13">
        <v>1</v>
      </c>
      <c r="R16" s="13">
        <v>1</v>
      </c>
      <c r="S16" s="13">
        <v>1</v>
      </c>
      <c r="T16" s="13">
        <v>1</v>
      </c>
      <c r="U16" s="13">
        <v>0</v>
      </c>
      <c r="V16" s="20">
        <f>COUNTIF(Table35[[#This Row],[Week 1]:[Week 16]],"&gt;=1")</f>
        <v>10</v>
      </c>
      <c r="W16" s="40">
        <f>Table35[[#This Row],[Weeks Played]]/16</f>
        <v>0.625</v>
      </c>
    </row>
    <row r="17" spans="1:23" x14ac:dyDescent="0.35">
      <c r="A17" s="28"/>
      <c r="B17" s="31">
        <v>11</v>
      </c>
      <c r="C17" s="29" t="s">
        <v>68</v>
      </c>
      <c r="D17" s="13" t="s">
        <v>59</v>
      </c>
      <c r="E17" s="26">
        <f>SUM(Table35[[#This Row],[Week 1]:[Week 16]])</f>
        <v>16</v>
      </c>
      <c r="F17" s="13">
        <v>0</v>
      </c>
      <c r="G17" s="14">
        <v>0</v>
      </c>
      <c r="H17" s="13">
        <v>2</v>
      </c>
      <c r="I17" s="13">
        <v>1</v>
      </c>
      <c r="J17" s="13">
        <v>2</v>
      </c>
      <c r="K17" s="13">
        <v>0</v>
      </c>
      <c r="L17" s="13">
        <v>1</v>
      </c>
      <c r="M17" s="13">
        <v>0</v>
      </c>
      <c r="N17" s="13">
        <v>1</v>
      </c>
      <c r="O17" s="13">
        <v>2</v>
      </c>
      <c r="P17" s="13">
        <v>1</v>
      </c>
      <c r="Q17" s="13">
        <v>3</v>
      </c>
      <c r="R17" s="13">
        <v>1</v>
      </c>
      <c r="S17" s="13">
        <v>1</v>
      </c>
      <c r="T17" s="13">
        <v>1</v>
      </c>
      <c r="U17" s="13">
        <v>0</v>
      </c>
      <c r="V17" s="20">
        <f>COUNTIF(Table35[[#This Row],[Week 1]:[Week 16]],"&gt;=1")</f>
        <v>11</v>
      </c>
      <c r="W17" s="40">
        <f>Table35[[#This Row],[Weeks Played]]/16</f>
        <v>0.6875</v>
      </c>
    </row>
    <row r="18" spans="1:23" x14ac:dyDescent="0.35">
      <c r="A18" s="28"/>
      <c r="B18" s="31">
        <v>12</v>
      </c>
      <c r="C18" s="29" t="s">
        <v>70</v>
      </c>
      <c r="D18" s="13" t="s">
        <v>59</v>
      </c>
      <c r="E18" s="26">
        <f>SUM(Table35[[#This Row],[Week 1]:[Week 16]])</f>
        <v>15</v>
      </c>
      <c r="F18" s="13">
        <v>0</v>
      </c>
      <c r="G18" s="14">
        <v>0</v>
      </c>
      <c r="H18" s="13">
        <v>0</v>
      </c>
      <c r="I18" s="13">
        <v>1</v>
      </c>
      <c r="J18" s="13">
        <v>0</v>
      </c>
      <c r="K18" s="13">
        <v>1</v>
      </c>
      <c r="L18" s="13">
        <v>2</v>
      </c>
      <c r="M18" s="13">
        <v>2</v>
      </c>
      <c r="N18" s="13">
        <v>2</v>
      </c>
      <c r="O18" s="13">
        <v>2</v>
      </c>
      <c r="P18" s="13">
        <v>1</v>
      </c>
      <c r="Q18" s="13">
        <v>1</v>
      </c>
      <c r="R18" s="13">
        <v>1</v>
      </c>
      <c r="S18" s="13">
        <v>1</v>
      </c>
      <c r="T18" s="13">
        <v>0</v>
      </c>
      <c r="U18" s="13">
        <v>1</v>
      </c>
      <c r="V18" s="20">
        <f>COUNTIF(Table35[[#This Row],[Week 1]:[Week 16]],"&gt;=1")</f>
        <v>11</v>
      </c>
      <c r="W18" s="40">
        <f>Table35[[#This Row],[Weeks Played]]/16</f>
        <v>0.6875</v>
      </c>
    </row>
    <row r="19" spans="1:23" x14ac:dyDescent="0.35">
      <c r="A19" s="28"/>
      <c r="B19" s="31">
        <v>13</v>
      </c>
      <c r="C19" s="29" t="s">
        <v>54</v>
      </c>
      <c r="D19" s="13" t="s">
        <v>58</v>
      </c>
      <c r="E19" s="26">
        <f>SUM(Table35[[#This Row],[Week 1]:[Week 16]])</f>
        <v>13</v>
      </c>
      <c r="F19" s="13">
        <v>2</v>
      </c>
      <c r="G19" s="14">
        <v>1</v>
      </c>
      <c r="H19" s="13">
        <v>1</v>
      </c>
      <c r="I19" s="13">
        <v>0</v>
      </c>
      <c r="J19" s="13">
        <v>2</v>
      </c>
      <c r="K19" s="13">
        <v>1</v>
      </c>
      <c r="L19" s="13">
        <v>0</v>
      </c>
      <c r="M19" s="13">
        <v>0</v>
      </c>
      <c r="N19" s="13">
        <v>2</v>
      </c>
      <c r="O19" s="13">
        <v>1</v>
      </c>
      <c r="P19" s="13">
        <v>1</v>
      </c>
      <c r="Q19" s="13">
        <v>0</v>
      </c>
      <c r="R19" s="13">
        <v>1</v>
      </c>
      <c r="S19" s="13">
        <v>1</v>
      </c>
      <c r="T19" s="13">
        <v>0</v>
      </c>
      <c r="U19" s="13">
        <v>0</v>
      </c>
      <c r="V19" s="20">
        <f>COUNTIF(Table35[[#This Row],[Week 1]:[Week 16]],"&gt;=1")</f>
        <v>10</v>
      </c>
      <c r="W19" s="40">
        <f>Table35[[#This Row],[Weeks Played]]/16</f>
        <v>0.625</v>
      </c>
    </row>
    <row r="20" spans="1:23" x14ac:dyDescent="0.35">
      <c r="A20" s="28"/>
      <c r="B20" s="31">
        <v>14</v>
      </c>
      <c r="C20" s="29" t="s">
        <v>78</v>
      </c>
      <c r="D20" s="13" t="s">
        <v>58</v>
      </c>
      <c r="E20" s="26">
        <f>SUM(Table35[[#This Row],[Week 1]:[Week 16]])</f>
        <v>12</v>
      </c>
      <c r="F20" s="13">
        <v>0</v>
      </c>
      <c r="G20" s="14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7</v>
      </c>
      <c r="N20" s="13">
        <v>0</v>
      </c>
      <c r="O20" s="13">
        <v>5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20">
        <f>COUNTIF(Table35[[#This Row],[Week 1]:[Week 16]],"&gt;=1")</f>
        <v>2</v>
      </c>
      <c r="W20" s="40">
        <f>Table35[[#This Row],[Weeks Played]]/16</f>
        <v>0.125</v>
      </c>
    </row>
    <row r="21" spans="1:23" x14ac:dyDescent="0.35">
      <c r="A21" s="28"/>
      <c r="B21" s="31">
        <v>14</v>
      </c>
      <c r="C21" s="30" t="s">
        <v>56</v>
      </c>
      <c r="D21" s="17" t="s">
        <v>60</v>
      </c>
      <c r="E21" s="26">
        <f>SUM(Table35[[#This Row],[Week 1]:[Week 16]])</f>
        <v>12</v>
      </c>
      <c r="F21" s="17">
        <v>2</v>
      </c>
      <c r="G21" s="18">
        <v>1</v>
      </c>
      <c r="H21" s="17">
        <v>3</v>
      </c>
      <c r="I21" s="17">
        <v>0</v>
      </c>
      <c r="J21" s="17">
        <v>0</v>
      </c>
      <c r="K21" s="17">
        <v>1</v>
      </c>
      <c r="L21" s="17">
        <v>0</v>
      </c>
      <c r="M21" s="17">
        <v>0</v>
      </c>
      <c r="N21" s="17">
        <v>0</v>
      </c>
      <c r="O21" s="17">
        <v>1</v>
      </c>
      <c r="P21" s="17">
        <v>1</v>
      </c>
      <c r="Q21" s="17">
        <v>0</v>
      </c>
      <c r="R21" s="17">
        <v>1</v>
      </c>
      <c r="S21" s="17">
        <v>1</v>
      </c>
      <c r="T21" s="17">
        <v>1</v>
      </c>
      <c r="U21" s="17">
        <v>0</v>
      </c>
      <c r="V21" s="20">
        <f>COUNTIF(Table35[[#This Row],[Week 1]:[Week 16]],"&gt;=1")</f>
        <v>9</v>
      </c>
      <c r="W21" s="40">
        <f>Table35[[#This Row],[Weeks Played]]/16</f>
        <v>0.5625</v>
      </c>
    </row>
    <row r="22" spans="1:23" x14ac:dyDescent="0.35">
      <c r="A22" s="28"/>
      <c r="B22" s="32">
        <v>15</v>
      </c>
      <c r="C22" s="29" t="s">
        <v>53</v>
      </c>
      <c r="D22" s="13" t="s">
        <v>59</v>
      </c>
      <c r="E22" s="26">
        <f>SUM(Table35[[#This Row],[Week 1]:[Week 16]])</f>
        <v>11</v>
      </c>
      <c r="F22" s="13">
        <v>1</v>
      </c>
      <c r="G22" s="14">
        <v>0</v>
      </c>
      <c r="H22" s="13">
        <v>2</v>
      </c>
      <c r="I22" s="13">
        <v>1</v>
      </c>
      <c r="J22" s="13">
        <v>1</v>
      </c>
      <c r="K22" s="13">
        <v>3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20">
        <f>COUNTIF(Table35[[#This Row],[Week 1]:[Week 16]],"&gt;=1")</f>
        <v>8</v>
      </c>
      <c r="W22" s="40">
        <f>Table35[[#This Row],[Weeks Played]]/16</f>
        <v>0.5</v>
      </c>
    </row>
    <row r="23" spans="1:23" x14ac:dyDescent="0.35">
      <c r="A23" s="28"/>
      <c r="B23" s="46">
        <v>15</v>
      </c>
      <c r="C23" s="15" t="s">
        <v>64</v>
      </c>
      <c r="D23" s="13" t="s">
        <v>60</v>
      </c>
      <c r="E23" s="26">
        <f>SUM(Table35[[#This Row],[Week 1]:[Week 16]])</f>
        <v>11</v>
      </c>
      <c r="F23" s="13">
        <v>0</v>
      </c>
      <c r="G23" s="14">
        <v>1</v>
      </c>
      <c r="H23" s="13">
        <v>2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13">
        <v>0</v>
      </c>
      <c r="O23" s="13">
        <v>1</v>
      </c>
      <c r="P23" s="13">
        <v>1</v>
      </c>
      <c r="Q23" s="13">
        <v>0</v>
      </c>
      <c r="R23" s="13">
        <v>2</v>
      </c>
      <c r="S23" s="13">
        <v>2</v>
      </c>
      <c r="T23" s="13">
        <v>1</v>
      </c>
      <c r="U23" s="13">
        <v>0</v>
      </c>
      <c r="V23" s="20">
        <f>COUNTIF(Table35[[#This Row],[Week 1]:[Week 16]],"&gt;=1")</f>
        <v>8</v>
      </c>
      <c r="W23" s="40">
        <f>Table35[[#This Row],[Weeks Played]]/16</f>
        <v>0.5</v>
      </c>
    </row>
    <row r="24" spans="1:23" x14ac:dyDescent="0.35">
      <c r="B24" s="46">
        <v>15</v>
      </c>
      <c r="C24" s="29" t="s">
        <v>81</v>
      </c>
      <c r="D24" s="14" t="s">
        <v>58</v>
      </c>
      <c r="E24" s="26">
        <f>SUM(Table35[[#This Row],[Week 1]:[Week 16]])</f>
        <v>11</v>
      </c>
      <c r="F24" s="15">
        <v>0</v>
      </c>
      <c r="G24" s="14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1</v>
      </c>
      <c r="P24" s="13">
        <v>0</v>
      </c>
      <c r="Q24" s="13">
        <v>2</v>
      </c>
      <c r="R24" s="13">
        <v>1</v>
      </c>
      <c r="S24" s="13">
        <v>0</v>
      </c>
      <c r="T24" s="13">
        <v>5</v>
      </c>
      <c r="U24" s="13">
        <v>2</v>
      </c>
      <c r="V24" s="20">
        <f>COUNTIF(Table35[[#This Row],[Week 1]:[Week 16]],"&gt;=1")</f>
        <v>5</v>
      </c>
      <c r="W24" s="40">
        <f>Table35[[#This Row],[Weeks Played]]/16</f>
        <v>0.3125</v>
      </c>
    </row>
    <row r="25" spans="1:23" x14ac:dyDescent="0.35">
      <c r="B25" s="46">
        <v>16</v>
      </c>
      <c r="C25" s="30" t="s">
        <v>67</v>
      </c>
      <c r="D25" s="18" t="s">
        <v>59</v>
      </c>
      <c r="E25" s="26">
        <f>SUM(Table35[[#This Row],[Week 1]:[Week 16]])</f>
        <v>9</v>
      </c>
      <c r="F25" s="16">
        <v>0</v>
      </c>
      <c r="G25" s="18">
        <v>0</v>
      </c>
      <c r="H25" s="17">
        <v>1</v>
      </c>
      <c r="I25" s="17">
        <v>1</v>
      </c>
      <c r="J25" s="17">
        <v>0</v>
      </c>
      <c r="K25" s="17">
        <v>0</v>
      </c>
      <c r="L25" s="17">
        <v>2</v>
      </c>
      <c r="M25" s="17">
        <v>0</v>
      </c>
      <c r="N25" s="17">
        <v>0</v>
      </c>
      <c r="O25" s="17">
        <v>2</v>
      </c>
      <c r="P25" s="17">
        <v>0</v>
      </c>
      <c r="Q25" s="17">
        <v>0</v>
      </c>
      <c r="R25" s="17">
        <v>0</v>
      </c>
      <c r="S25" s="17">
        <v>0</v>
      </c>
      <c r="T25" s="17">
        <v>3</v>
      </c>
      <c r="U25" s="17">
        <v>0</v>
      </c>
      <c r="V25" s="20">
        <f>COUNTIF(Table35[[#This Row],[Week 1]:[Week 16]],"&gt;=1")</f>
        <v>5</v>
      </c>
      <c r="W25" s="40">
        <f>Table35[[#This Row],[Weeks Played]]/16</f>
        <v>0.3125</v>
      </c>
    </row>
    <row r="26" spans="1:23" x14ac:dyDescent="0.35">
      <c r="B26" s="46">
        <v>16</v>
      </c>
      <c r="C26" s="30" t="s">
        <v>76</v>
      </c>
      <c r="D26" s="18" t="s">
        <v>59</v>
      </c>
      <c r="E26" s="26">
        <f>SUM(Table35[[#This Row],[Week 1]:[Week 16]])</f>
        <v>9</v>
      </c>
      <c r="F26" s="16">
        <v>0</v>
      </c>
      <c r="G26" s="18">
        <v>0</v>
      </c>
      <c r="H26" s="17">
        <v>0</v>
      </c>
      <c r="I26" s="17">
        <v>0</v>
      </c>
      <c r="J26" s="17">
        <v>0</v>
      </c>
      <c r="K26" s="17">
        <v>1</v>
      </c>
      <c r="L26" s="17">
        <v>2</v>
      </c>
      <c r="M26" s="17">
        <v>0</v>
      </c>
      <c r="N26" s="17">
        <v>0</v>
      </c>
      <c r="O26" s="17">
        <v>1</v>
      </c>
      <c r="P26" s="17">
        <v>1</v>
      </c>
      <c r="Q26" s="17">
        <v>0</v>
      </c>
      <c r="R26" s="17">
        <v>1</v>
      </c>
      <c r="S26" s="17">
        <v>1</v>
      </c>
      <c r="T26" s="17">
        <v>1</v>
      </c>
      <c r="U26" s="17">
        <v>1</v>
      </c>
      <c r="V26" s="20">
        <f>COUNTIF(Table35[[#This Row],[Week 1]:[Week 16]],"&gt;=1")</f>
        <v>8</v>
      </c>
      <c r="W26" s="40">
        <f>Table35[[#This Row],[Weeks Played]]/16</f>
        <v>0.5</v>
      </c>
    </row>
    <row r="27" spans="1:23" x14ac:dyDescent="0.35">
      <c r="B27" s="56">
        <v>17</v>
      </c>
      <c r="C27" s="30" t="s">
        <v>83</v>
      </c>
      <c r="D27" s="18" t="s">
        <v>59</v>
      </c>
      <c r="E27" s="26">
        <f>SUM(Table35[[#This Row],[Week 1]:[Week 16]])</f>
        <v>6</v>
      </c>
      <c r="F27" s="16">
        <v>0</v>
      </c>
      <c r="G27" s="18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</v>
      </c>
      <c r="S27" s="17">
        <v>1</v>
      </c>
      <c r="T27" s="17">
        <v>2</v>
      </c>
      <c r="U27" s="17">
        <v>2</v>
      </c>
      <c r="V27" s="20">
        <f>COUNTIF(Table35[[#This Row],[Week 1]:[Week 16]],"&gt;=1")</f>
        <v>4</v>
      </c>
      <c r="W27" s="40">
        <f>Table35[[#This Row],[Weeks Played]]/16</f>
        <v>0.25</v>
      </c>
    </row>
    <row r="28" spans="1:23" x14ac:dyDescent="0.35">
      <c r="B28" s="56">
        <v>18</v>
      </c>
      <c r="C28" s="30" t="s">
        <v>82</v>
      </c>
      <c r="D28" s="18" t="s">
        <v>58</v>
      </c>
      <c r="E28" s="26">
        <f>SUM(Table35[[#This Row],[Week 1]:[Week 16]])</f>
        <v>5</v>
      </c>
      <c r="F28" s="16">
        <v>0</v>
      </c>
      <c r="G28" s="18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2</v>
      </c>
      <c r="R28" s="17">
        <v>0</v>
      </c>
      <c r="S28" s="17">
        <v>3</v>
      </c>
      <c r="T28" s="17">
        <v>0</v>
      </c>
      <c r="U28" s="17">
        <v>0</v>
      </c>
      <c r="V28" s="20">
        <f>COUNTIF(Table35[[#This Row],[Week 1]:[Week 16]],"&gt;=1")</f>
        <v>2</v>
      </c>
      <c r="W28" s="40">
        <f>Table35[[#This Row],[Weeks Played]]/16</f>
        <v>0.125</v>
      </c>
    </row>
    <row r="29" spans="1:23" ht="15" thickBot="1" x14ac:dyDescent="0.4">
      <c r="B29" s="48">
        <v>19</v>
      </c>
      <c r="C29" s="30" t="s">
        <v>79</v>
      </c>
      <c r="D29" s="18" t="s">
        <v>59</v>
      </c>
      <c r="E29" s="26">
        <f>SUM(Table35[[#This Row],[Week 1]:[Week 16]])</f>
        <v>1</v>
      </c>
      <c r="F29" s="16">
        <v>0</v>
      </c>
      <c r="G29" s="18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1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20">
        <f>COUNTIF(Table35[[#This Row],[Week 1]:[Week 16]],"&gt;=1")</f>
        <v>1</v>
      </c>
      <c r="W29" s="40">
        <f>Table35[[#This Row],[Weeks Played]]/16</f>
        <v>6.25E-2</v>
      </c>
    </row>
    <row r="30" spans="1:23" s="41" customFormat="1" ht="15" thickBot="1" x14ac:dyDescent="0.4">
      <c r="B30" s="58" t="s">
        <v>75</v>
      </c>
      <c r="C30" s="59"/>
      <c r="D30" s="60"/>
      <c r="E30" s="44">
        <f>COUNT(E4:E29)</f>
        <v>26</v>
      </c>
      <c r="F30" s="44">
        <f t="shared" ref="F30:U30" si="0">COUNTIF(F4:F29,"&gt;=1")</f>
        <v>11</v>
      </c>
      <c r="G30" s="44">
        <f t="shared" si="0"/>
        <v>13</v>
      </c>
      <c r="H30" s="44">
        <f t="shared" si="0"/>
        <v>16</v>
      </c>
      <c r="I30" s="44">
        <f t="shared" si="0"/>
        <v>15</v>
      </c>
      <c r="J30" s="44">
        <f t="shared" si="0"/>
        <v>11</v>
      </c>
      <c r="K30" s="44">
        <f t="shared" si="0"/>
        <v>18</v>
      </c>
      <c r="L30" s="44">
        <f t="shared" si="0"/>
        <v>11</v>
      </c>
      <c r="M30" s="44">
        <f t="shared" si="0"/>
        <v>9</v>
      </c>
      <c r="N30" s="44">
        <f t="shared" si="0"/>
        <v>12</v>
      </c>
      <c r="O30" s="44">
        <f t="shared" si="0"/>
        <v>19</v>
      </c>
      <c r="P30" s="44">
        <f t="shared" si="0"/>
        <v>18</v>
      </c>
      <c r="Q30" s="44">
        <f t="shared" si="0"/>
        <v>13</v>
      </c>
      <c r="R30" s="45">
        <f t="shared" si="0"/>
        <v>22</v>
      </c>
      <c r="S30" s="44">
        <f t="shared" si="0"/>
        <v>20</v>
      </c>
      <c r="T30" s="44">
        <f t="shared" si="0"/>
        <v>17</v>
      </c>
      <c r="U30" s="45">
        <f t="shared" si="0"/>
        <v>14</v>
      </c>
      <c r="V30" s="44"/>
      <c r="W30" s="43"/>
    </row>
    <row r="34" spans="4:4" x14ac:dyDescent="0.35">
      <c r="D34" s="42"/>
    </row>
  </sheetData>
  <mergeCells count="2">
    <mergeCell ref="B2:U2"/>
    <mergeCell ref="B30:D30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A48B-25AB-45E7-98C8-17C678E176E2}">
  <dimension ref="B2:L29"/>
  <sheetViews>
    <sheetView workbookViewId="0">
      <selection activeCell="E23" sqref="E23"/>
    </sheetView>
  </sheetViews>
  <sheetFormatPr defaultRowHeight="14.5" x14ac:dyDescent="0.35"/>
  <cols>
    <col min="1" max="1" width="4.7265625" customWidth="1"/>
    <col min="2" max="2" width="16.7265625" bestFit="1" customWidth="1"/>
    <col min="3" max="3" width="15.36328125" bestFit="1" customWidth="1"/>
    <col min="4" max="4" width="14.54296875" customWidth="1"/>
    <col min="5" max="5" width="13" customWidth="1"/>
    <col min="6" max="6" width="18.54296875" style="39" bestFit="1" customWidth="1"/>
    <col min="7" max="7" width="13" customWidth="1"/>
    <col min="8" max="8" width="18.7265625" bestFit="1" customWidth="1"/>
  </cols>
  <sheetData>
    <row r="2" spans="2:12" ht="21.5" thickBot="1" x14ac:dyDescent="0.55000000000000004">
      <c r="B2" s="61" t="s">
        <v>2</v>
      </c>
      <c r="C2" s="61"/>
      <c r="D2" s="61"/>
      <c r="E2" s="61"/>
      <c r="F2" s="61"/>
      <c r="G2" s="61"/>
      <c r="H2" s="61"/>
      <c r="I2" s="2"/>
      <c r="J2" s="2"/>
      <c r="K2" s="2"/>
      <c r="L2" s="2"/>
    </row>
    <row r="3" spans="2:12" ht="15" thickBot="1" x14ac:dyDescent="0.4">
      <c r="B3" s="23" t="s">
        <v>26</v>
      </c>
      <c r="C3" s="23" t="s">
        <v>7</v>
      </c>
      <c r="D3" s="23" t="s">
        <v>42</v>
      </c>
      <c r="E3" s="23" t="s">
        <v>43</v>
      </c>
      <c r="F3" s="37" t="s">
        <v>71</v>
      </c>
      <c r="G3" s="36" t="s">
        <v>66</v>
      </c>
      <c r="H3" s="24" t="s">
        <v>72</v>
      </c>
    </row>
    <row r="4" spans="2:12" x14ac:dyDescent="0.35">
      <c r="B4" s="21" t="s">
        <v>49</v>
      </c>
      <c r="C4" s="21" t="s">
        <v>59</v>
      </c>
      <c r="D4" s="21">
        <f>SUM(Table5[[#This Row],[Games Won]]+Table5[[#This Row],[Games Lost]])</f>
        <v>46</v>
      </c>
      <c r="E4" s="21">
        <v>32</v>
      </c>
      <c r="F4" s="38">
        <f>Table5[[#This Row],[Games Won]]/Table5[[#This Row],[Games Played]]</f>
        <v>0.69565217391304346</v>
      </c>
      <c r="G4" s="22">
        <v>14</v>
      </c>
      <c r="H4" s="38">
        <f>Table5[[#This Row],[Games Lost]]/Table5[[#This Row],[Games Played]]</f>
        <v>0.30434782608695654</v>
      </c>
    </row>
    <row r="5" spans="2:12" x14ac:dyDescent="0.35">
      <c r="B5" s="4" t="s">
        <v>50</v>
      </c>
      <c r="C5" s="4" t="s">
        <v>58</v>
      </c>
      <c r="D5" s="21">
        <f>SUM(Table5[[#This Row],[Games Won]]+Table5[[#This Row],[Games Lost]])</f>
        <v>31</v>
      </c>
      <c r="E5" s="4">
        <v>13</v>
      </c>
      <c r="F5" s="38">
        <f>Table5[[#This Row],[Games Won]]/Table5[[#This Row],[Games Played]]</f>
        <v>0.41935483870967744</v>
      </c>
      <c r="G5" s="5">
        <v>18</v>
      </c>
      <c r="H5" s="38">
        <f>Table5[[#This Row],[Games Lost]]/Table5[[#This Row],[Games Played]]</f>
        <v>0.58064516129032262</v>
      </c>
    </row>
    <row r="6" spans="2:12" x14ac:dyDescent="0.35">
      <c r="B6" s="4" t="s">
        <v>56</v>
      </c>
      <c r="C6" s="4" t="s">
        <v>60</v>
      </c>
      <c r="D6" s="21">
        <f>SUM(Table5[[#This Row],[Games Won]]+Table5[[#This Row],[Games Lost]])</f>
        <v>18</v>
      </c>
      <c r="E6" s="4">
        <v>6</v>
      </c>
      <c r="F6" s="38">
        <f>Table5[[#This Row],[Games Won]]/Table5[[#This Row],[Games Played]]</f>
        <v>0.33333333333333331</v>
      </c>
      <c r="G6" s="5">
        <v>12</v>
      </c>
      <c r="H6" s="38">
        <f>Table5[[#This Row],[Games Lost]]/Table5[[#This Row],[Games Played]]</f>
        <v>0.66666666666666663</v>
      </c>
    </row>
    <row r="7" spans="2:12" x14ac:dyDescent="0.35">
      <c r="B7" s="4" t="s">
        <v>55</v>
      </c>
      <c r="C7" s="4" t="s">
        <v>59</v>
      </c>
      <c r="D7" s="21">
        <f>SUM(Table5[[#This Row],[Games Won]]+Table5[[#This Row],[Games Lost]])</f>
        <v>23</v>
      </c>
      <c r="E7" s="4">
        <v>12</v>
      </c>
      <c r="F7" s="38">
        <f>Table5[[#This Row],[Games Won]]/Table5[[#This Row],[Games Played]]</f>
        <v>0.52173913043478259</v>
      </c>
      <c r="G7" s="5">
        <v>11</v>
      </c>
      <c r="H7" s="38">
        <f>Table5[[#This Row],[Games Lost]]/Table5[[#This Row],[Games Played]]</f>
        <v>0.47826086956521741</v>
      </c>
    </row>
    <row r="8" spans="2:12" x14ac:dyDescent="0.35">
      <c r="B8" s="4" t="s">
        <v>82</v>
      </c>
      <c r="C8" s="4" t="s">
        <v>58</v>
      </c>
      <c r="D8" s="21">
        <f>SUM(Table5[[#This Row],[Games Won]]+Table5[[#This Row],[Games Lost]])</f>
        <v>6</v>
      </c>
      <c r="E8" s="4">
        <v>4</v>
      </c>
      <c r="F8" s="38">
        <f>Table5[[#This Row],[Games Won]]/Table5[[#This Row],[Games Played]]</f>
        <v>0.66666666666666663</v>
      </c>
      <c r="G8" s="5">
        <v>2</v>
      </c>
      <c r="H8" s="38">
        <f>Table5[[#This Row],[Games Lost]]/Table5[[#This Row],[Games Played]]</f>
        <v>0.33333333333333331</v>
      </c>
    </row>
    <row r="9" spans="2:12" x14ac:dyDescent="0.35">
      <c r="B9" s="4" t="s">
        <v>48</v>
      </c>
      <c r="C9" s="4" t="s">
        <v>59</v>
      </c>
      <c r="D9" s="21">
        <f>SUM(Table5[[#This Row],[Games Won]]+Table5[[#This Row],[Games Lost]])</f>
        <v>38</v>
      </c>
      <c r="E9" s="4">
        <v>16</v>
      </c>
      <c r="F9" s="38">
        <f>Table5[[#This Row],[Games Won]]/Table5[[#This Row],[Games Played]]</f>
        <v>0.42105263157894735</v>
      </c>
      <c r="G9" s="5">
        <v>22</v>
      </c>
      <c r="H9" s="38">
        <f>Table5[[#This Row],[Games Lost]]/Table5[[#This Row],[Games Played]]</f>
        <v>0.57894736842105265</v>
      </c>
    </row>
    <row r="10" spans="2:12" x14ac:dyDescent="0.35">
      <c r="B10" s="4" t="s">
        <v>53</v>
      </c>
      <c r="C10" s="4" t="s">
        <v>59</v>
      </c>
      <c r="D10" s="21">
        <f>SUM(Table5[[#This Row],[Games Won]]+Table5[[#This Row],[Games Lost]])</f>
        <v>22</v>
      </c>
      <c r="E10" s="4">
        <v>9</v>
      </c>
      <c r="F10" s="38">
        <f>Table5[[#This Row],[Games Won]]/Table5[[#This Row],[Games Played]]</f>
        <v>0.40909090909090912</v>
      </c>
      <c r="G10" s="5">
        <v>13</v>
      </c>
      <c r="H10" s="38">
        <f>Table5[[#This Row],[Games Lost]]/Table5[[#This Row],[Games Played]]</f>
        <v>0.59090909090909094</v>
      </c>
    </row>
    <row r="11" spans="2:12" x14ac:dyDescent="0.35">
      <c r="B11" s="4" t="s">
        <v>67</v>
      </c>
      <c r="C11" s="4" t="s">
        <v>59</v>
      </c>
      <c r="D11" s="21">
        <f>SUM(Table5[[#This Row],[Games Won]]+Table5[[#This Row],[Games Lost]])</f>
        <v>13</v>
      </c>
      <c r="E11" s="4">
        <v>4</v>
      </c>
      <c r="F11" s="38">
        <f>Table5[[#This Row],[Games Won]]/Table5[[#This Row],[Games Played]]</f>
        <v>0.30769230769230771</v>
      </c>
      <c r="G11" s="5">
        <v>9</v>
      </c>
      <c r="H11" s="38">
        <f>Table5[[#This Row],[Games Lost]]/Table5[[#This Row],[Games Played]]</f>
        <v>0.69230769230769229</v>
      </c>
    </row>
    <row r="12" spans="2:12" x14ac:dyDescent="0.35">
      <c r="B12" s="4" t="s">
        <v>62</v>
      </c>
      <c r="C12" s="4" t="s">
        <v>60</v>
      </c>
      <c r="D12" s="21">
        <f>SUM(Table5[[#This Row],[Games Won]]+Table5[[#This Row],[Games Lost]])</f>
        <v>44</v>
      </c>
      <c r="E12" s="4">
        <v>29</v>
      </c>
      <c r="F12" s="38">
        <f>Table5[[#This Row],[Games Won]]/Table5[[#This Row],[Games Played]]</f>
        <v>0.65909090909090906</v>
      </c>
      <c r="G12" s="5">
        <v>15</v>
      </c>
      <c r="H12" s="38">
        <f>Table5[[#This Row],[Games Lost]]/Table5[[#This Row],[Games Played]]</f>
        <v>0.34090909090909088</v>
      </c>
    </row>
    <row r="13" spans="2:12" x14ac:dyDescent="0.35">
      <c r="B13" s="4" t="s">
        <v>63</v>
      </c>
      <c r="C13" s="4" t="s">
        <v>58</v>
      </c>
      <c r="D13" s="21">
        <f>SUM(Table5[[#This Row],[Games Won]]+Table5[[#This Row],[Games Lost]])</f>
        <v>23</v>
      </c>
      <c r="E13" s="4">
        <v>15</v>
      </c>
      <c r="F13" s="38">
        <f>Table5[[#This Row],[Games Won]]/Table5[[#This Row],[Games Played]]</f>
        <v>0.65217391304347827</v>
      </c>
      <c r="G13" s="5">
        <v>8</v>
      </c>
      <c r="H13" s="38">
        <f>Table5[[#This Row],[Games Lost]]/Table5[[#This Row],[Games Played]]</f>
        <v>0.34782608695652173</v>
      </c>
    </row>
    <row r="14" spans="2:12" x14ac:dyDescent="0.35">
      <c r="B14" s="4" t="s">
        <v>64</v>
      </c>
      <c r="C14" s="4" t="s">
        <v>60</v>
      </c>
      <c r="D14" s="21">
        <f>SUM(Table5[[#This Row],[Games Won]]+Table5[[#This Row],[Games Lost]])</f>
        <v>20</v>
      </c>
      <c r="E14" s="4">
        <v>9</v>
      </c>
      <c r="F14" s="38">
        <f>Table5[[#This Row],[Games Won]]/Table5[[#This Row],[Games Played]]</f>
        <v>0.45</v>
      </c>
      <c r="G14" s="5">
        <v>11</v>
      </c>
      <c r="H14" s="38">
        <f>Table5[[#This Row],[Games Lost]]/Table5[[#This Row],[Games Played]]</f>
        <v>0.55000000000000004</v>
      </c>
    </row>
    <row r="15" spans="2:12" x14ac:dyDescent="0.35">
      <c r="B15" s="4" t="s">
        <v>52</v>
      </c>
      <c r="C15" s="4" t="s">
        <v>58</v>
      </c>
      <c r="D15" s="21">
        <f>SUM(Table5[[#This Row],[Games Won]]+Table5[[#This Row],[Games Lost]])</f>
        <v>26</v>
      </c>
      <c r="E15" s="4">
        <v>11</v>
      </c>
      <c r="F15" s="38">
        <f>Table5[[#This Row],[Games Won]]/Table5[[#This Row],[Games Played]]</f>
        <v>0.42307692307692307</v>
      </c>
      <c r="G15" s="5">
        <v>15</v>
      </c>
      <c r="H15" s="38">
        <f>Table5[[#This Row],[Games Lost]]/Table5[[#This Row],[Games Played]]</f>
        <v>0.57692307692307687</v>
      </c>
    </row>
    <row r="16" spans="2:12" x14ac:dyDescent="0.35">
      <c r="B16" s="4" t="s">
        <v>68</v>
      </c>
      <c r="C16" s="4" t="s">
        <v>59</v>
      </c>
      <c r="D16" s="21">
        <f>SUM(Table5[[#This Row],[Games Won]]+Table5[[#This Row],[Games Lost]])</f>
        <v>27</v>
      </c>
      <c r="E16" s="4">
        <v>8</v>
      </c>
      <c r="F16" s="38">
        <f>Table5[[#This Row],[Games Won]]/Table5[[#This Row],[Games Played]]</f>
        <v>0.29629629629629628</v>
      </c>
      <c r="G16" s="5">
        <v>19</v>
      </c>
      <c r="H16" s="38">
        <f>Table5[[#This Row],[Games Lost]]/Table5[[#This Row],[Games Played]]</f>
        <v>0.70370370370370372</v>
      </c>
    </row>
    <row r="17" spans="2:8" x14ac:dyDescent="0.35">
      <c r="B17" s="4" t="s">
        <v>61</v>
      </c>
      <c r="C17" s="4" t="s">
        <v>60</v>
      </c>
      <c r="D17" s="21">
        <f>SUM(Table5[[#This Row],[Games Won]]+Table5[[#This Row],[Games Lost]])</f>
        <v>38</v>
      </c>
      <c r="E17" s="4">
        <v>15</v>
      </c>
      <c r="F17" s="38">
        <f>Table5[[#This Row],[Games Won]]/Table5[[#This Row],[Games Played]]</f>
        <v>0.39473684210526316</v>
      </c>
      <c r="G17" s="5">
        <v>23</v>
      </c>
      <c r="H17" s="38">
        <f>Table5[[#This Row],[Games Lost]]/Table5[[#This Row],[Games Played]]</f>
        <v>0.60526315789473684</v>
      </c>
    </row>
    <row r="18" spans="2:8" x14ac:dyDescent="0.35">
      <c r="B18" s="4" t="s">
        <v>65</v>
      </c>
      <c r="C18" s="4" t="s">
        <v>60</v>
      </c>
      <c r="D18" s="21">
        <f>SUM(Table5[[#This Row],[Games Won]]+Table5[[#This Row],[Games Lost]])</f>
        <v>30</v>
      </c>
      <c r="E18" s="4">
        <v>15</v>
      </c>
      <c r="F18" s="38">
        <f>Table5[[#This Row],[Games Won]]/Table5[[#This Row],[Games Played]]</f>
        <v>0.5</v>
      </c>
      <c r="G18" s="5">
        <v>15</v>
      </c>
      <c r="H18" s="38">
        <f>Table5[[#This Row],[Games Lost]]/Table5[[#This Row],[Games Played]]</f>
        <v>0.5</v>
      </c>
    </row>
    <row r="19" spans="2:8" x14ac:dyDescent="0.35">
      <c r="B19" s="4" t="s">
        <v>78</v>
      </c>
      <c r="C19" s="4" t="s">
        <v>58</v>
      </c>
      <c r="D19" s="21">
        <f>SUM(Table5[[#This Row],[Games Won]]+Table5[[#This Row],[Games Lost]])</f>
        <v>9</v>
      </c>
      <c r="E19" s="4">
        <v>7</v>
      </c>
      <c r="F19" s="38">
        <f>Table5[[#This Row],[Games Won]]/Table5[[#This Row],[Games Played]]</f>
        <v>0.77777777777777779</v>
      </c>
      <c r="G19" s="5">
        <v>2</v>
      </c>
      <c r="H19" s="38">
        <f>Table5[[#This Row],[Games Lost]]/Table5[[#This Row],[Games Played]]</f>
        <v>0.22222222222222221</v>
      </c>
    </row>
    <row r="20" spans="2:8" x14ac:dyDescent="0.35">
      <c r="B20" s="4" t="s">
        <v>77</v>
      </c>
      <c r="C20" s="4" t="s">
        <v>59</v>
      </c>
      <c r="D20" s="21">
        <f>SUM(Table5[[#This Row],[Games Won]]+Table5[[#This Row],[Games Lost]])</f>
        <v>17</v>
      </c>
      <c r="E20" s="4">
        <v>2</v>
      </c>
      <c r="F20" s="38">
        <f>Table5[[#This Row],[Games Won]]/Table5[[#This Row],[Games Played]]</f>
        <v>0.11764705882352941</v>
      </c>
      <c r="G20" s="5">
        <v>15</v>
      </c>
      <c r="H20" s="38">
        <f>Table5[[#This Row],[Games Lost]]/Table5[[#This Row],[Games Played]]</f>
        <v>0.88235294117647056</v>
      </c>
    </row>
    <row r="21" spans="2:8" x14ac:dyDescent="0.35">
      <c r="B21" s="4" t="s">
        <v>79</v>
      </c>
      <c r="C21" s="4" t="s">
        <v>59</v>
      </c>
      <c r="D21" s="21">
        <f>SUM(Table5[[#This Row],[Games Won]]+Table5[[#This Row],[Games Lost]])</f>
        <v>2</v>
      </c>
      <c r="E21" s="4">
        <v>0</v>
      </c>
      <c r="F21" s="38">
        <f>Table5[[#This Row],[Games Won]]/Table5[[#This Row],[Games Played]]</f>
        <v>0</v>
      </c>
      <c r="G21" s="5">
        <v>2</v>
      </c>
      <c r="H21" s="38">
        <f>Table5[[#This Row],[Games Lost]]/Table5[[#This Row],[Games Played]]</f>
        <v>1</v>
      </c>
    </row>
    <row r="22" spans="2:8" x14ac:dyDescent="0.35">
      <c r="B22" s="4" t="s">
        <v>83</v>
      </c>
      <c r="C22" s="4" t="s">
        <v>59</v>
      </c>
      <c r="D22" s="21">
        <f>SUM(Table5[[#This Row],[Games Won]]+Table5[[#This Row],[Games Lost]])</f>
        <v>11</v>
      </c>
      <c r="E22" s="4">
        <v>5</v>
      </c>
      <c r="F22" s="38">
        <f>Table5[[#This Row],[Games Won]]/Table5[[#This Row],[Games Played]]</f>
        <v>0.45454545454545453</v>
      </c>
      <c r="G22" s="5">
        <v>6</v>
      </c>
      <c r="H22" s="38">
        <f>Table5[[#This Row],[Games Lost]]/Table5[[#This Row],[Games Played]]</f>
        <v>0.54545454545454541</v>
      </c>
    </row>
    <row r="23" spans="2:8" x14ac:dyDescent="0.35">
      <c r="B23" s="4" t="s">
        <v>69</v>
      </c>
      <c r="C23" s="4" t="s">
        <v>60</v>
      </c>
      <c r="D23" s="21">
        <f>SUM(Table5[[#This Row],[Games Won]]+Table5[[#This Row],[Games Lost]])</f>
        <v>26</v>
      </c>
      <c r="E23" s="4">
        <v>15</v>
      </c>
      <c r="F23" s="38">
        <f>Table5[[#This Row],[Games Won]]/Table5[[#This Row],[Games Played]]</f>
        <v>0.57692307692307687</v>
      </c>
      <c r="G23" s="5">
        <v>11</v>
      </c>
      <c r="H23" s="38">
        <f>Table5[[#This Row],[Games Lost]]/Table5[[#This Row],[Games Played]]</f>
        <v>0.42307692307692307</v>
      </c>
    </row>
    <row r="24" spans="2:8" x14ac:dyDescent="0.35">
      <c r="B24" s="4" t="s">
        <v>47</v>
      </c>
      <c r="C24" s="4" t="s">
        <v>58</v>
      </c>
      <c r="D24" s="21">
        <f>SUM(Table5[[#This Row],[Games Won]]+Table5[[#This Row],[Games Lost]])</f>
        <v>26</v>
      </c>
      <c r="E24" s="4">
        <v>20</v>
      </c>
      <c r="F24" s="38">
        <f>Table5[[#This Row],[Games Won]]/Table5[[#This Row],[Games Played]]</f>
        <v>0.76923076923076927</v>
      </c>
      <c r="G24" s="5">
        <v>6</v>
      </c>
      <c r="H24" s="38">
        <f>Table5[[#This Row],[Games Lost]]/Table5[[#This Row],[Games Played]]</f>
        <v>0.23076923076923078</v>
      </c>
    </row>
    <row r="25" spans="2:8" x14ac:dyDescent="0.35">
      <c r="B25" s="4" t="s">
        <v>81</v>
      </c>
      <c r="C25" s="4" t="s">
        <v>58</v>
      </c>
      <c r="D25" s="21">
        <f>SUM(Table5[[#This Row],[Games Won]]+Table5[[#This Row],[Games Lost]])</f>
        <v>10</v>
      </c>
      <c r="E25" s="4">
        <v>6</v>
      </c>
      <c r="F25" s="38">
        <f>Table5[[#This Row],[Games Won]]/Table5[[#This Row],[Games Played]]</f>
        <v>0.6</v>
      </c>
      <c r="G25" s="5">
        <v>4</v>
      </c>
      <c r="H25" s="38">
        <f>Table5[[#This Row],[Games Lost]]/Table5[[#This Row],[Games Played]]</f>
        <v>0.4</v>
      </c>
    </row>
    <row r="26" spans="2:8" x14ac:dyDescent="0.35">
      <c r="B26" s="4" t="s">
        <v>51</v>
      </c>
      <c r="C26" s="4" t="s">
        <v>58</v>
      </c>
      <c r="D26" s="21">
        <f>SUM(Table5[[#This Row],[Games Won]]+Table5[[#This Row],[Games Lost]])</f>
        <v>48</v>
      </c>
      <c r="E26" s="4">
        <v>34</v>
      </c>
      <c r="F26" s="38">
        <f>Table5[[#This Row],[Games Won]]/Table5[[#This Row],[Games Played]]</f>
        <v>0.70833333333333337</v>
      </c>
      <c r="G26" s="5">
        <v>14</v>
      </c>
      <c r="H26" s="38">
        <f>Table5[[#This Row],[Games Lost]]/Table5[[#This Row],[Games Played]]</f>
        <v>0.29166666666666669</v>
      </c>
    </row>
    <row r="27" spans="2:8" x14ac:dyDescent="0.35">
      <c r="B27" s="8" t="s">
        <v>70</v>
      </c>
      <c r="C27" s="8" t="s">
        <v>59</v>
      </c>
      <c r="D27" s="21">
        <f>SUM(Table5[[#This Row],[Games Won]]+Table5[[#This Row],[Games Lost]])</f>
        <v>33</v>
      </c>
      <c r="E27" s="8">
        <v>12</v>
      </c>
      <c r="F27" s="38">
        <f>Table5[[#This Row],[Games Won]]/Table5[[#This Row],[Games Played]]</f>
        <v>0.36363636363636365</v>
      </c>
      <c r="G27" s="9">
        <v>21</v>
      </c>
      <c r="H27" s="38">
        <f>Table5[[#This Row],[Games Lost]]/Table5[[#This Row],[Games Played]]</f>
        <v>0.63636363636363635</v>
      </c>
    </row>
    <row r="28" spans="2:8" x14ac:dyDescent="0.35">
      <c r="B28" s="4" t="s">
        <v>57</v>
      </c>
      <c r="C28" s="4" t="s">
        <v>59</v>
      </c>
      <c r="D28" s="21">
        <f>SUM(Table5[[#This Row],[Games Won]]+Table5[[#This Row],[Games Lost]])</f>
        <v>47</v>
      </c>
      <c r="E28" s="4">
        <v>25</v>
      </c>
      <c r="F28" s="47">
        <f>Table5[[#This Row],[Games Won]]/Table5[[#This Row],[Games Played]]</f>
        <v>0.53191489361702127</v>
      </c>
      <c r="G28" s="5">
        <v>22</v>
      </c>
      <c r="H28" s="47">
        <f>Table5[[#This Row],[Games Lost]]/Table5[[#This Row],[Games Played]]</f>
        <v>0.46808510638297873</v>
      </c>
    </row>
    <row r="29" spans="2:8" x14ac:dyDescent="0.35">
      <c r="B29" s="4" t="s">
        <v>54</v>
      </c>
      <c r="C29" s="4" t="s">
        <v>58</v>
      </c>
      <c r="D29" s="21">
        <f>SUM(Table5[[#This Row],[Games Won]]+Table5[[#This Row],[Games Lost]])</f>
        <v>28</v>
      </c>
      <c r="E29" s="4">
        <v>13</v>
      </c>
      <c r="F29" s="47">
        <f>Table5[[#This Row],[Games Won]]/Table5[[#This Row],[Games Played]]</f>
        <v>0.4642857142857143</v>
      </c>
      <c r="G29" s="5">
        <v>15</v>
      </c>
      <c r="H29" s="47">
        <f>Table5[[#This Row],[Games Lost]]/Table5[[#This Row],[Games Played]]</f>
        <v>0.5357142857142857</v>
      </c>
    </row>
  </sheetData>
  <mergeCells count="1">
    <mergeCell ref="B2:H2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A992-BA4F-474E-9161-EC878F6EF858}">
  <dimension ref="B2:J19"/>
  <sheetViews>
    <sheetView topLeftCell="A2" workbookViewId="0">
      <selection activeCell="L9" sqref="L9"/>
    </sheetView>
  </sheetViews>
  <sheetFormatPr defaultRowHeight="14.5" x14ac:dyDescent="0.35"/>
  <cols>
    <col min="1" max="1" width="4.7265625" customWidth="1"/>
    <col min="2" max="2" width="16.7265625" bestFit="1" customWidth="1"/>
    <col min="3" max="3" width="15.36328125" bestFit="1" customWidth="1"/>
    <col min="4" max="4" width="14.54296875" customWidth="1"/>
    <col min="5" max="5" width="13" customWidth="1"/>
    <col min="7" max="7" width="14.1796875" customWidth="1"/>
    <col min="8" max="8" width="15.36328125" bestFit="1" customWidth="1"/>
    <col min="9" max="9" width="12.81640625" customWidth="1"/>
  </cols>
  <sheetData>
    <row r="2" spans="2:10" ht="21" x14ac:dyDescent="0.5">
      <c r="B2" s="57" t="s">
        <v>46</v>
      </c>
      <c r="C2" s="57"/>
      <c r="D2" s="57"/>
      <c r="E2" s="57"/>
      <c r="F2" s="57"/>
      <c r="G2" s="57"/>
      <c r="H2" s="57"/>
      <c r="I2" s="57"/>
      <c r="J2" s="57"/>
    </row>
    <row r="3" spans="2:10" ht="15" thickBot="1" x14ac:dyDescent="0.4">
      <c r="B3" s="49" t="s">
        <v>26</v>
      </c>
      <c r="C3" s="50" t="s">
        <v>7</v>
      </c>
      <c r="D3" s="50" t="s">
        <v>44</v>
      </c>
      <c r="E3" s="53" t="s">
        <v>6</v>
      </c>
      <c r="G3" s="49" t="s">
        <v>26</v>
      </c>
      <c r="H3" s="50" t="s">
        <v>7</v>
      </c>
      <c r="I3" s="51" t="s">
        <v>45</v>
      </c>
      <c r="J3" s="53" t="s">
        <v>6</v>
      </c>
    </row>
    <row r="4" spans="2:10" x14ac:dyDescent="0.35">
      <c r="B4" s="54" t="s">
        <v>51</v>
      </c>
      <c r="C4" s="52" t="s">
        <v>58</v>
      </c>
      <c r="D4" s="52">
        <v>72</v>
      </c>
      <c r="E4" s="55">
        <v>2</v>
      </c>
      <c r="G4" s="54" t="s">
        <v>49</v>
      </c>
      <c r="H4" s="52" t="s">
        <v>59</v>
      </c>
      <c r="I4" s="52">
        <v>180</v>
      </c>
      <c r="J4" s="55">
        <v>2</v>
      </c>
    </row>
    <row r="5" spans="2:10" x14ac:dyDescent="0.35">
      <c r="B5" s="15" t="s">
        <v>68</v>
      </c>
      <c r="C5" s="13" t="s">
        <v>59</v>
      </c>
      <c r="D5" s="13">
        <v>95</v>
      </c>
      <c r="E5" s="14">
        <v>3</v>
      </c>
      <c r="G5" s="15" t="s">
        <v>49</v>
      </c>
      <c r="H5" s="13" t="s">
        <v>59</v>
      </c>
      <c r="I5" s="13">
        <v>180</v>
      </c>
      <c r="J5" s="14">
        <v>2</v>
      </c>
    </row>
    <row r="6" spans="2:10" x14ac:dyDescent="0.35">
      <c r="B6" s="15" t="s">
        <v>62</v>
      </c>
      <c r="C6" s="13" t="s">
        <v>60</v>
      </c>
      <c r="D6" s="13">
        <v>105</v>
      </c>
      <c r="E6" s="14">
        <v>6</v>
      </c>
      <c r="G6" s="15" t="s">
        <v>61</v>
      </c>
      <c r="H6" s="13" t="s">
        <v>60</v>
      </c>
      <c r="I6" s="13">
        <v>180</v>
      </c>
      <c r="J6" s="14">
        <v>2</v>
      </c>
    </row>
    <row r="7" spans="2:10" x14ac:dyDescent="0.35">
      <c r="B7" s="15" t="s">
        <v>63</v>
      </c>
      <c r="C7" s="13" t="s">
        <v>58</v>
      </c>
      <c r="D7" s="13">
        <v>146</v>
      </c>
      <c r="E7" s="14">
        <v>6</v>
      </c>
      <c r="G7" s="15" t="s">
        <v>49</v>
      </c>
      <c r="H7" s="13" t="s">
        <v>59</v>
      </c>
      <c r="I7" s="13">
        <v>180</v>
      </c>
      <c r="J7" s="14">
        <v>3</v>
      </c>
    </row>
    <row r="8" spans="2:10" x14ac:dyDescent="0.35">
      <c r="B8" s="15" t="s">
        <v>48</v>
      </c>
      <c r="C8" s="13" t="s">
        <v>59</v>
      </c>
      <c r="D8" s="13">
        <v>114</v>
      </c>
      <c r="E8" s="14">
        <v>7</v>
      </c>
      <c r="G8" s="15" t="s">
        <v>63</v>
      </c>
      <c r="H8" s="13" t="s">
        <v>58</v>
      </c>
      <c r="I8" s="13">
        <v>180</v>
      </c>
      <c r="J8" s="14">
        <v>4</v>
      </c>
    </row>
    <row r="9" spans="2:10" x14ac:dyDescent="0.35">
      <c r="B9" s="15" t="s">
        <v>78</v>
      </c>
      <c r="C9" s="13" t="s">
        <v>58</v>
      </c>
      <c r="D9" s="13">
        <v>116</v>
      </c>
      <c r="E9" s="14">
        <v>8</v>
      </c>
      <c r="G9" s="15" t="s">
        <v>51</v>
      </c>
      <c r="H9" s="13" t="s">
        <v>58</v>
      </c>
      <c r="I9" s="13">
        <v>180</v>
      </c>
      <c r="J9" s="14">
        <v>4</v>
      </c>
    </row>
    <row r="10" spans="2:10" x14ac:dyDescent="0.35">
      <c r="B10" s="15" t="s">
        <v>69</v>
      </c>
      <c r="C10" s="13" t="s">
        <v>60</v>
      </c>
      <c r="D10" s="13">
        <v>77</v>
      </c>
      <c r="E10" s="14">
        <v>9</v>
      </c>
      <c r="G10" s="15" t="s">
        <v>47</v>
      </c>
      <c r="H10" s="13" t="s">
        <v>58</v>
      </c>
      <c r="I10" s="13">
        <v>171</v>
      </c>
      <c r="J10" s="14">
        <v>4</v>
      </c>
    </row>
    <row r="11" spans="2:10" x14ac:dyDescent="0.35">
      <c r="B11" s="15" t="s">
        <v>78</v>
      </c>
      <c r="C11" s="13" t="s">
        <v>58</v>
      </c>
      <c r="D11" s="13">
        <v>126</v>
      </c>
      <c r="E11" s="14">
        <v>10</v>
      </c>
      <c r="G11" s="15" t="s">
        <v>78</v>
      </c>
      <c r="H11" s="13" t="s">
        <v>58</v>
      </c>
      <c r="I11" s="13">
        <v>180</v>
      </c>
      <c r="J11" s="14">
        <v>10</v>
      </c>
    </row>
    <row r="12" spans="2:10" x14ac:dyDescent="0.35">
      <c r="B12" s="15" t="s">
        <v>50</v>
      </c>
      <c r="C12" s="13" t="s">
        <v>58</v>
      </c>
      <c r="D12" s="13">
        <v>109</v>
      </c>
      <c r="E12" s="14">
        <v>10</v>
      </c>
      <c r="G12" s="15" t="s">
        <v>78</v>
      </c>
      <c r="H12" s="13" t="s">
        <v>58</v>
      </c>
      <c r="I12" s="13">
        <v>180</v>
      </c>
      <c r="J12" s="14">
        <v>10</v>
      </c>
    </row>
    <row r="13" spans="2:10" x14ac:dyDescent="0.35">
      <c r="B13" s="15" t="s">
        <v>64</v>
      </c>
      <c r="C13" s="13" t="s">
        <v>60</v>
      </c>
      <c r="D13" s="13">
        <v>110</v>
      </c>
      <c r="E13" s="14">
        <v>11</v>
      </c>
      <c r="G13" s="15" t="s">
        <v>70</v>
      </c>
      <c r="H13" s="13" t="s">
        <v>59</v>
      </c>
      <c r="I13" s="13">
        <v>180</v>
      </c>
      <c r="J13" s="14">
        <v>13</v>
      </c>
    </row>
    <row r="14" spans="2:10" x14ac:dyDescent="0.35">
      <c r="B14" s="15" t="s">
        <v>57</v>
      </c>
      <c r="C14" s="13" t="s">
        <v>59</v>
      </c>
      <c r="D14" s="13">
        <v>103</v>
      </c>
      <c r="E14" s="14">
        <v>12</v>
      </c>
      <c r="G14" s="15" t="s">
        <v>51</v>
      </c>
      <c r="H14" s="13" t="s">
        <v>58</v>
      </c>
      <c r="I14" s="13">
        <v>180</v>
      </c>
      <c r="J14" s="14">
        <v>13</v>
      </c>
    </row>
    <row r="15" spans="2:10" x14ac:dyDescent="0.35">
      <c r="B15" s="15" t="s">
        <v>64</v>
      </c>
      <c r="C15" s="13" t="s">
        <v>60</v>
      </c>
      <c r="D15" s="13">
        <v>150</v>
      </c>
      <c r="E15" s="14">
        <v>13</v>
      </c>
      <c r="G15" s="15" t="s">
        <v>82</v>
      </c>
      <c r="H15" s="13" t="s">
        <v>58</v>
      </c>
      <c r="I15" s="13">
        <v>180</v>
      </c>
      <c r="J15" s="14">
        <v>14</v>
      </c>
    </row>
    <row r="16" spans="2:10" x14ac:dyDescent="0.35">
      <c r="B16" s="15" t="s">
        <v>48</v>
      </c>
      <c r="C16" s="13" t="s">
        <v>59</v>
      </c>
      <c r="D16" s="13">
        <v>98</v>
      </c>
      <c r="E16" s="14">
        <v>15</v>
      </c>
      <c r="G16" s="15" t="s">
        <v>63</v>
      </c>
      <c r="H16" s="13" t="s">
        <v>58</v>
      </c>
      <c r="I16" s="13">
        <v>180</v>
      </c>
      <c r="J16" s="14">
        <v>14</v>
      </c>
    </row>
    <row r="17" spans="2:10" x14ac:dyDescent="0.35">
      <c r="B17" s="15" t="s">
        <v>57</v>
      </c>
      <c r="C17" s="13" t="s">
        <v>59</v>
      </c>
      <c r="D17" s="13">
        <v>113</v>
      </c>
      <c r="E17" s="14">
        <v>16</v>
      </c>
      <c r="G17" s="15" t="s">
        <v>47</v>
      </c>
      <c r="H17" s="13" t="s">
        <v>58</v>
      </c>
      <c r="I17" s="13">
        <v>180</v>
      </c>
      <c r="J17" s="14">
        <v>14</v>
      </c>
    </row>
    <row r="18" spans="2:10" x14ac:dyDescent="0.35">
      <c r="B18" s="15"/>
      <c r="C18" s="13"/>
      <c r="D18" s="13"/>
      <c r="E18" s="14"/>
      <c r="G18" s="15" t="s">
        <v>63</v>
      </c>
      <c r="H18" s="13" t="s">
        <v>58</v>
      </c>
      <c r="I18" s="13">
        <v>180</v>
      </c>
      <c r="J18" s="14">
        <v>15</v>
      </c>
    </row>
    <row r="19" spans="2:10" x14ac:dyDescent="0.35">
      <c r="B19" s="16"/>
      <c r="C19" s="17"/>
      <c r="D19" s="17"/>
      <c r="E19" s="18"/>
      <c r="G19" s="16"/>
      <c r="H19" s="17"/>
      <c r="I19" s="17"/>
      <c r="J19" s="18"/>
    </row>
  </sheetData>
  <mergeCells count="1">
    <mergeCell ref="B2:J2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League Table</vt:lpstr>
      <vt:lpstr>Singles League Table</vt:lpstr>
      <vt:lpstr>Game Shots</vt:lpstr>
      <vt:lpstr>Checkouts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Chubb</dc:creator>
  <cp:lastModifiedBy>Emma Chubb</cp:lastModifiedBy>
  <cp:lastPrinted>2024-09-19T14:55:02Z</cp:lastPrinted>
  <dcterms:created xsi:type="dcterms:W3CDTF">2024-09-16T20:26:19Z</dcterms:created>
  <dcterms:modified xsi:type="dcterms:W3CDTF">2025-04-01T23:40:00Z</dcterms:modified>
</cp:coreProperties>
</file>